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2CD95205-CF4A-4DBA-8DCC-AAC9484D67D0}" xr6:coauthVersionLast="47" xr6:coauthVersionMax="47" xr10:uidLastSave="{00000000-0000-0000-0000-000000000000}"/>
  <bookViews>
    <workbookView xWindow="28680" yWindow="-1080" windowWidth="29040" windowHeight="15720" xr2:uid="{00000000-000D-0000-FFFF-FFFF00000000}"/>
  </bookViews>
  <sheets>
    <sheet name="農林水産統計指標（R8.4.1）" sheetId="18" r:id="rId1"/>
  </sheets>
  <definedNames>
    <definedName name="_xlnm.Print_Area" localSheetId="0">'農林水産統計指標（R8.4.1）'!$A$1:$AA$149</definedName>
    <definedName name="_xlnm.Print_Titles" localSheetId="0">'農林水産統計指標（R8.4.1）'!$1:$4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1" i="18" l="1"/>
  <c r="Y121" i="18"/>
  <c r="X121" i="18"/>
  <c r="W121" i="18"/>
  <c r="V121" i="18"/>
  <c r="U121" i="18"/>
  <c r="T121" i="18"/>
  <c r="S121" i="18"/>
  <c r="O121" i="18"/>
  <c r="M121" i="18"/>
  <c r="Y140" i="18"/>
  <c r="X140" i="18"/>
  <c r="W140" i="18"/>
  <c r="V140" i="18"/>
  <c r="U140" i="18"/>
  <c r="T140" i="18"/>
  <c r="O140" i="18" s="1"/>
  <c r="S140" i="18"/>
  <c r="M140" i="18"/>
  <c r="Y143" i="18"/>
  <c r="X143" i="18"/>
  <c r="W143" i="18"/>
  <c r="V143" i="18"/>
  <c r="U143" i="18"/>
  <c r="T143" i="18"/>
  <c r="S143" i="18"/>
  <c r="M143" i="18"/>
  <c r="Y142" i="18"/>
  <c r="X142" i="18"/>
  <c r="W142" i="18"/>
  <c r="V142" i="18"/>
  <c r="U142" i="18"/>
  <c r="T142" i="18"/>
  <c r="S142" i="18"/>
  <c r="M142" i="18"/>
  <c r="Y141" i="18"/>
  <c r="W141" i="18"/>
  <c r="V141" i="18"/>
  <c r="U141" i="18"/>
  <c r="T141" i="18"/>
  <c r="S141" i="18"/>
  <c r="O141" i="18" s="1"/>
  <c r="M141" i="18"/>
  <c r="Y137" i="18"/>
  <c r="X137" i="18"/>
  <c r="W137" i="18"/>
  <c r="V137" i="18"/>
  <c r="U137" i="18"/>
  <c r="T137" i="18"/>
  <c r="S137" i="18"/>
  <c r="M137" i="18"/>
  <c r="Y136" i="18"/>
  <c r="X136" i="18"/>
  <c r="W136" i="18"/>
  <c r="V136" i="18"/>
  <c r="U136" i="18"/>
  <c r="T136" i="18"/>
  <c r="S136" i="18"/>
  <c r="M136" i="18"/>
  <c r="Y135" i="18"/>
  <c r="X135" i="18"/>
  <c r="W135" i="18"/>
  <c r="V135" i="18"/>
  <c r="U135" i="18"/>
  <c r="T135" i="18"/>
  <c r="S135" i="18"/>
  <c r="M135" i="18"/>
  <c r="M51" i="18"/>
  <c r="O105" i="18"/>
  <c r="O104" i="18"/>
  <c r="O102" i="18"/>
  <c r="O101" i="18"/>
  <c r="O100" i="18"/>
  <c r="O99" i="18"/>
  <c r="Y53" i="18"/>
  <c r="X53" i="18"/>
  <c r="W53" i="18"/>
  <c r="V53" i="18"/>
  <c r="U53" i="18"/>
  <c r="T53" i="18"/>
  <c r="S53" i="18"/>
  <c r="O53" i="18"/>
  <c r="M53" i="18"/>
  <c r="Y51" i="18"/>
  <c r="X51" i="18"/>
  <c r="W51" i="18"/>
  <c r="V51" i="18"/>
  <c r="U51" i="18"/>
  <c r="T51" i="18"/>
  <c r="S51" i="18"/>
  <c r="O51" i="18"/>
  <c r="O36" i="18"/>
  <c r="O35" i="18"/>
  <c r="O24" i="18"/>
  <c r="O20" i="18"/>
  <c r="O16" i="18"/>
  <c r="O15" i="18"/>
  <c r="O14" i="18"/>
  <c r="O5" i="18"/>
  <c r="O136" i="18" l="1"/>
  <c r="O143" i="18"/>
  <c r="O142" i="18"/>
  <c r="O137" i="18"/>
  <c r="O135" i="18"/>
</calcChain>
</file>

<file path=xl/sharedStrings.xml><?xml version="1.0" encoding="utf-8"?>
<sst xmlns="http://schemas.openxmlformats.org/spreadsheetml/2006/main" count="897" uniqueCount="374">
  <si>
    <t>単位</t>
    <rPh sb="0" eb="2">
      <t>タンイ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</si>
  <si>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</si>
  <si>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</si>
  <si>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</si>
  <si>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</si>
  <si>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</si>
  <si>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</si>
  <si>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</si>
  <si>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 xml:space="preserve">総土地面積 </t>
    <rPh sb="0" eb="1">
      <t>ソウ</t>
    </rPh>
    <rPh sb="1" eb="3">
      <t>トチ</t>
    </rPh>
    <rPh sb="3" eb="5">
      <t>メンセキ</t>
    </rPh>
    <phoneticPr fontId="6"/>
  </si>
  <si>
    <t>耕地面積</t>
    <rPh sb="0" eb="2">
      <t>コウチ</t>
    </rPh>
    <rPh sb="2" eb="4">
      <t>メンセキ</t>
    </rPh>
    <phoneticPr fontId="6"/>
  </si>
  <si>
    <t>ha</t>
    <phoneticPr fontId="4"/>
  </si>
  <si>
    <t>　　　　　〃</t>
    <phoneticPr fontId="4"/>
  </si>
  <si>
    <t>耕地率</t>
    <rPh sb="0" eb="2">
      <t>コウチ</t>
    </rPh>
    <rPh sb="2" eb="3">
      <t>リツ</t>
    </rPh>
    <phoneticPr fontId="6"/>
  </si>
  <si>
    <t>％</t>
    <phoneticPr fontId="4"/>
  </si>
  <si>
    <t>注2</t>
    <rPh sb="0" eb="1">
      <t>チュウ</t>
    </rPh>
    <phoneticPr fontId="4"/>
  </si>
  <si>
    <t>水田率</t>
    <rPh sb="0" eb="2">
      <t>スイデン</t>
    </rPh>
    <rPh sb="2" eb="3">
      <t>リツ</t>
    </rPh>
    <phoneticPr fontId="4"/>
  </si>
  <si>
    <t>ha</t>
  </si>
  <si>
    <t>林野面積</t>
    <rPh sb="0" eb="2">
      <t>リンヤ</t>
    </rPh>
    <rPh sb="2" eb="4">
      <t>メンセキ</t>
    </rPh>
    <phoneticPr fontId="6"/>
  </si>
  <si>
    <t>林野率</t>
    <rPh sb="0" eb="2">
      <t>リンヤ</t>
    </rPh>
    <rPh sb="2" eb="3">
      <t>リツ</t>
    </rPh>
    <phoneticPr fontId="6"/>
  </si>
  <si>
    <t>再生利用が可能な荒廃農地</t>
    <phoneticPr fontId="2"/>
  </si>
  <si>
    <t>再生利用が困難と見込まれる荒廃農地</t>
    <rPh sb="0" eb="2">
      <t>サイセイ</t>
    </rPh>
    <rPh sb="2" eb="4">
      <t>リヨウ</t>
    </rPh>
    <rPh sb="5" eb="7">
      <t>コンナン</t>
    </rPh>
    <rPh sb="8" eb="10">
      <t>ミコ</t>
    </rPh>
    <rPh sb="13" eb="15">
      <t>コウハイ</t>
    </rPh>
    <rPh sb="15" eb="17">
      <t>ノウチ</t>
    </rPh>
    <phoneticPr fontId="6"/>
  </si>
  <si>
    <t>田面積</t>
    <rPh sb="0" eb="1">
      <t>デン</t>
    </rPh>
    <rPh sb="1" eb="3">
      <t>メンセキ</t>
    </rPh>
    <phoneticPr fontId="2"/>
  </si>
  <si>
    <t>％</t>
  </si>
  <si>
    <t>農地中間管理機構</t>
    <rPh sb="0" eb="2">
      <t>ノウチ</t>
    </rPh>
    <rPh sb="2" eb="4">
      <t>チュウカン</t>
    </rPh>
    <rPh sb="4" eb="6">
      <t>カンリ</t>
    </rPh>
    <rPh sb="6" eb="8">
      <t>キコウ</t>
    </rPh>
    <phoneticPr fontId="4"/>
  </si>
  <si>
    <t>機構の借入面積</t>
    <rPh sb="0" eb="2">
      <t>キコウ</t>
    </rPh>
    <rPh sb="3" eb="5">
      <t>カリイレ</t>
    </rPh>
    <rPh sb="5" eb="7">
      <t>メンセキ</t>
    </rPh>
    <phoneticPr fontId="4"/>
  </si>
  <si>
    <t>機構の転貸面積</t>
    <rPh sb="0" eb="2">
      <t>キコウ</t>
    </rPh>
    <rPh sb="3" eb="5">
      <t>テンタイ</t>
    </rPh>
    <rPh sb="5" eb="7">
      <t>メンセキ</t>
    </rPh>
    <phoneticPr fontId="4"/>
  </si>
  <si>
    <t>総世帯数</t>
    <rPh sb="0" eb="1">
      <t>ソウ</t>
    </rPh>
    <rPh sb="1" eb="4">
      <t>セタイスウ</t>
    </rPh>
    <phoneticPr fontId="4"/>
  </si>
  <si>
    <t>経営体</t>
    <rPh sb="0" eb="3">
      <t>ケイエイタイ</t>
    </rPh>
    <phoneticPr fontId="2"/>
  </si>
  <si>
    <t>人</t>
    <rPh sb="0" eb="1">
      <t>ニン</t>
    </rPh>
    <phoneticPr fontId="4"/>
  </si>
  <si>
    <t>県庁所在地人口</t>
    <rPh sb="0" eb="2">
      <t>ケンチョウ</t>
    </rPh>
    <rPh sb="2" eb="5">
      <t>ショザイチ</t>
    </rPh>
    <rPh sb="5" eb="7">
      <t>ジンコウ</t>
    </rPh>
    <phoneticPr fontId="6"/>
  </si>
  <si>
    <t>…</t>
    <phoneticPr fontId="2"/>
  </si>
  <si>
    <t>平均年齢</t>
    <rPh sb="0" eb="2">
      <t>ヘイキン</t>
    </rPh>
    <rPh sb="2" eb="4">
      <t>ネンレイ</t>
    </rPh>
    <phoneticPr fontId="4"/>
  </si>
  <si>
    <t>市町村数</t>
    <rPh sb="0" eb="3">
      <t>シチョウソン</t>
    </rPh>
    <rPh sb="3" eb="4">
      <t>スウ</t>
    </rPh>
    <phoneticPr fontId="6"/>
  </si>
  <si>
    <t>農業集落数</t>
    <rPh sb="0" eb="2">
      <t>ノウギョウ</t>
    </rPh>
    <rPh sb="2" eb="5">
      <t>シュウラクスウ</t>
    </rPh>
    <phoneticPr fontId="4"/>
  </si>
  <si>
    <t>うち法人</t>
    <rPh sb="2" eb="4">
      <t>ホウジン</t>
    </rPh>
    <phoneticPr fontId="6"/>
  </si>
  <si>
    <t>法人</t>
    <rPh sb="0" eb="2">
      <t>ホウジン</t>
    </rPh>
    <phoneticPr fontId="2"/>
  </si>
  <si>
    <t>現況集積面積</t>
    <rPh sb="0" eb="2">
      <t>ゲンキョウ</t>
    </rPh>
    <rPh sb="2" eb="4">
      <t>シュウセキ</t>
    </rPh>
    <rPh sb="4" eb="6">
      <t>メンセキ</t>
    </rPh>
    <phoneticPr fontId="6"/>
  </si>
  <si>
    <t>ha</t>
    <phoneticPr fontId="2"/>
  </si>
  <si>
    <t>経営耕地面積</t>
    <rPh sb="0" eb="2">
      <t>ケイエイ</t>
    </rPh>
    <rPh sb="2" eb="4">
      <t>コウチ</t>
    </rPh>
    <rPh sb="4" eb="6">
      <t>メンセキ</t>
    </rPh>
    <phoneticPr fontId="6"/>
  </si>
  <si>
    <t>農作業受託面積</t>
    <rPh sb="0" eb="3">
      <t>ノウサギョウ</t>
    </rPh>
    <rPh sb="3" eb="5">
      <t>ジュタク</t>
    </rPh>
    <rPh sb="5" eb="7">
      <t>メンセキ</t>
    </rPh>
    <phoneticPr fontId="6"/>
  </si>
  <si>
    <t>農業経営改善計画認定数</t>
    <rPh sb="0" eb="2">
      <t>ノウギョウ</t>
    </rPh>
    <rPh sb="2" eb="4">
      <t>ケイエイ</t>
    </rPh>
    <rPh sb="4" eb="6">
      <t>カイゼン</t>
    </rPh>
    <rPh sb="6" eb="8">
      <t>ケイカク</t>
    </rPh>
    <rPh sb="8" eb="10">
      <t>ニンテイ</t>
    </rPh>
    <rPh sb="10" eb="11">
      <t>スウ</t>
    </rPh>
    <phoneticPr fontId="6"/>
  </si>
  <si>
    <t>…</t>
  </si>
  <si>
    <t>農業依存度</t>
    <rPh sb="0" eb="2">
      <t>ノウギョウ</t>
    </rPh>
    <rPh sb="2" eb="5">
      <t>イゾンド</t>
    </rPh>
    <phoneticPr fontId="4"/>
  </si>
  <si>
    <t>農業産出額</t>
    <rPh sb="0" eb="2">
      <t>ノウギョウ</t>
    </rPh>
    <rPh sb="2" eb="5">
      <t>サンシュツガク</t>
    </rPh>
    <phoneticPr fontId="6"/>
  </si>
  <si>
    <t>億円</t>
    <rPh sb="0" eb="2">
      <t>オクエン</t>
    </rPh>
    <phoneticPr fontId="4"/>
  </si>
  <si>
    <t>　 　　 　〃</t>
    <phoneticPr fontId="4"/>
  </si>
  <si>
    <t>　  　　　〃</t>
    <phoneticPr fontId="4"/>
  </si>
  <si>
    <t>　 　　 　〃</t>
  </si>
  <si>
    <t>億円</t>
    <rPh sb="0" eb="1">
      <t>オク</t>
    </rPh>
    <rPh sb="1" eb="2">
      <t>エン</t>
    </rPh>
    <phoneticPr fontId="4"/>
  </si>
  <si>
    <t>食料自給率</t>
    <rPh sb="0" eb="1">
      <t>ショク</t>
    </rPh>
    <rPh sb="1" eb="2">
      <t>リョウ</t>
    </rPh>
    <rPh sb="2" eb="3">
      <t>ジ</t>
    </rPh>
    <rPh sb="3" eb="4">
      <t>キュウ</t>
    </rPh>
    <rPh sb="4" eb="5">
      <t>リツ</t>
    </rPh>
    <phoneticPr fontId="6"/>
  </si>
  <si>
    <t>カロリーベース</t>
  </si>
  <si>
    <t>生産額ベース</t>
    <rPh sb="0" eb="3">
      <t>セイサンガク</t>
    </rPh>
    <phoneticPr fontId="6"/>
  </si>
  <si>
    <t>kg</t>
    <phoneticPr fontId="4"/>
  </si>
  <si>
    <t>t</t>
    <phoneticPr fontId="4"/>
  </si>
  <si>
    <t>小麦</t>
    <rPh sb="0" eb="2">
      <t>コムギ</t>
    </rPh>
    <phoneticPr fontId="6"/>
  </si>
  <si>
    <t>作付面積</t>
    <rPh sb="0" eb="2">
      <t>サクツケ</t>
    </rPh>
    <rPh sb="2" eb="4">
      <t>メンセキ</t>
    </rPh>
    <phoneticPr fontId="6"/>
  </si>
  <si>
    <t>10a当たり収量</t>
    <rPh sb="3" eb="4">
      <t>ア</t>
    </rPh>
    <rPh sb="6" eb="8">
      <t>シュウリョウ</t>
    </rPh>
    <phoneticPr fontId="6"/>
  </si>
  <si>
    <t>kg</t>
  </si>
  <si>
    <t>収穫量</t>
    <rPh sb="0" eb="2">
      <t>シュウカク</t>
    </rPh>
    <rPh sb="2" eb="3">
      <t>リョウ</t>
    </rPh>
    <phoneticPr fontId="6"/>
  </si>
  <si>
    <t>t</t>
  </si>
  <si>
    <t>大豆</t>
    <rPh sb="0" eb="2">
      <t>ダイズ</t>
    </rPh>
    <phoneticPr fontId="6"/>
  </si>
  <si>
    <t>野菜</t>
    <rPh sb="0" eb="2">
      <t>ヤサイ</t>
    </rPh>
    <phoneticPr fontId="6"/>
  </si>
  <si>
    <t>億円</t>
    <rPh sb="0" eb="2">
      <t>オクエン</t>
    </rPh>
    <phoneticPr fontId="2"/>
  </si>
  <si>
    <t>乳用牛</t>
    <rPh sb="0" eb="3">
      <t>ニュウヨウギュウ</t>
    </rPh>
    <phoneticPr fontId="6"/>
  </si>
  <si>
    <t xml:space="preserve">飼養頭数  </t>
    <rPh sb="0" eb="2">
      <t>シヨウ</t>
    </rPh>
    <rPh sb="2" eb="4">
      <t>トウスウ</t>
    </rPh>
    <phoneticPr fontId="6"/>
  </si>
  <si>
    <t>頭</t>
    <rPh sb="0" eb="1">
      <t>トウ</t>
    </rPh>
    <phoneticPr fontId="4"/>
  </si>
  <si>
    <t>農業産出額（生乳）</t>
    <rPh sb="6" eb="7">
      <t>ナマ</t>
    </rPh>
    <rPh sb="7" eb="8">
      <t>ニュウ</t>
    </rPh>
    <phoneticPr fontId="2"/>
  </si>
  <si>
    <t>肉用牛</t>
    <rPh sb="0" eb="3">
      <t>ニクヨウギュウ</t>
    </rPh>
    <phoneticPr fontId="6"/>
  </si>
  <si>
    <t>農業産出額</t>
  </si>
  <si>
    <t>豚</t>
    <rPh sb="0" eb="1">
      <t>ブタ</t>
    </rPh>
    <phoneticPr fontId="6"/>
  </si>
  <si>
    <t>飼養頭数</t>
    <rPh sb="0" eb="2">
      <t>シヨウ</t>
    </rPh>
    <rPh sb="2" eb="4">
      <t>トウスウ</t>
    </rPh>
    <phoneticPr fontId="6"/>
  </si>
  <si>
    <t>飼養羽数</t>
    <rPh sb="0" eb="2">
      <t>シヨウ</t>
    </rPh>
    <rPh sb="2" eb="3">
      <t>バネ</t>
    </rPh>
    <rPh sb="3" eb="4">
      <t>カズ</t>
    </rPh>
    <phoneticPr fontId="6"/>
  </si>
  <si>
    <t>千羽</t>
    <rPh sb="0" eb="1">
      <t>セン</t>
    </rPh>
    <rPh sb="1" eb="2">
      <t>ハネ</t>
    </rPh>
    <phoneticPr fontId="4"/>
  </si>
  <si>
    <t>農業産出額（鶏卵）</t>
    <rPh sb="6" eb="8">
      <t>ケイラン</t>
    </rPh>
    <phoneticPr fontId="2"/>
  </si>
  <si>
    <t>ブロイラー</t>
    <phoneticPr fontId="6"/>
  </si>
  <si>
    <t>農業産出額</t>
    <phoneticPr fontId="2"/>
  </si>
  <si>
    <t>経営所得安定対策</t>
  </si>
  <si>
    <t>畑作物の直接支払交付金</t>
    <phoneticPr fontId="2"/>
  </si>
  <si>
    <t>支払件数</t>
    <rPh sb="0" eb="2">
      <t>シハライ</t>
    </rPh>
    <rPh sb="2" eb="4">
      <t>ケンスウ</t>
    </rPh>
    <phoneticPr fontId="2"/>
  </si>
  <si>
    <t>件</t>
    <rPh sb="0" eb="1">
      <t>ケン</t>
    </rPh>
    <phoneticPr fontId="2"/>
  </si>
  <si>
    <t>交付金支払額</t>
    <rPh sb="0" eb="3">
      <t>コウフキン</t>
    </rPh>
    <rPh sb="3" eb="6">
      <t>シハライガク</t>
    </rPh>
    <phoneticPr fontId="2"/>
  </si>
  <si>
    <t>　　　　　〃</t>
  </si>
  <si>
    <t>水田活用の直接支払交付金</t>
    <phoneticPr fontId="2"/>
  </si>
  <si>
    <t>加入
件数</t>
    <rPh sb="0" eb="2">
      <t>カニュウ</t>
    </rPh>
    <rPh sb="3" eb="5">
      <t>ケンスウ</t>
    </rPh>
    <phoneticPr fontId="6"/>
  </si>
  <si>
    <t>支払件数</t>
    <rPh sb="0" eb="2">
      <t>シハライ</t>
    </rPh>
    <rPh sb="2" eb="4">
      <t>ケンスウ</t>
    </rPh>
    <phoneticPr fontId="6"/>
  </si>
  <si>
    <t>補てん総額</t>
    <rPh sb="0" eb="1">
      <t>ホ</t>
    </rPh>
    <rPh sb="3" eb="4">
      <t>ソウ</t>
    </rPh>
    <rPh sb="4" eb="5">
      <t>ガク</t>
    </rPh>
    <phoneticPr fontId="6"/>
  </si>
  <si>
    <t>協定数</t>
    <rPh sb="0" eb="2">
      <t>キョウテイ</t>
    </rPh>
    <rPh sb="2" eb="3">
      <t>スウ</t>
    </rPh>
    <phoneticPr fontId="6"/>
  </si>
  <si>
    <t>協定</t>
    <rPh sb="0" eb="2">
      <t>キョウテイ</t>
    </rPh>
    <phoneticPr fontId="2"/>
  </si>
  <si>
    <t>交付面積</t>
    <rPh sb="0" eb="2">
      <t>コウフ</t>
    </rPh>
    <rPh sb="2" eb="4">
      <t>メンセキ</t>
    </rPh>
    <phoneticPr fontId="6"/>
  </si>
  <si>
    <t>交付金額</t>
    <rPh sb="0" eb="3">
      <t>コウフキン</t>
    </rPh>
    <rPh sb="3" eb="4">
      <t>ガク</t>
    </rPh>
    <phoneticPr fontId="6"/>
  </si>
  <si>
    <t>100万円</t>
    <rPh sb="3" eb="4">
      <t>マン</t>
    </rPh>
    <rPh sb="4" eb="5">
      <t>エン</t>
    </rPh>
    <phoneticPr fontId="2"/>
  </si>
  <si>
    <t>実施件数</t>
    <rPh sb="0" eb="2">
      <t>ジッシ</t>
    </rPh>
    <rPh sb="2" eb="4">
      <t>ケンスウ</t>
    </rPh>
    <phoneticPr fontId="6"/>
  </si>
  <si>
    <t>実施面積</t>
    <rPh sb="0" eb="2">
      <t>ジッシ</t>
    </rPh>
    <rPh sb="2" eb="4">
      <t>メンセキ</t>
    </rPh>
    <phoneticPr fontId="6"/>
  </si>
  <si>
    <t>交付金額</t>
    <rPh sb="0" eb="2">
      <t>コウフ</t>
    </rPh>
    <rPh sb="2" eb="4">
      <t>キンガク</t>
    </rPh>
    <phoneticPr fontId="6"/>
  </si>
  <si>
    <t>対象組織数</t>
    <rPh sb="0" eb="2">
      <t>タイショウ</t>
    </rPh>
    <rPh sb="2" eb="5">
      <t>ソシキスウ</t>
    </rPh>
    <phoneticPr fontId="6"/>
  </si>
  <si>
    <t>組織</t>
    <rPh sb="0" eb="2">
      <t>ソシキ</t>
    </rPh>
    <phoneticPr fontId="2"/>
  </si>
  <si>
    <t>認定農用地面積</t>
    <rPh sb="0" eb="2">
      <t>ニンテイ</t>
    </rPh>
    <rPh sb="2" eb="5">
      <t>ノウヨウチ</t>
    </rPh>
    <rPh sb="5" eb="7">
      <t>メンセキ</t>
    </rPh>
    <phoneticPr fontId="6"/>
  </si>
  <si>
    <t>資源向上支払（共同）</t>
    <rPh sb="0" eb="2">
      <t>シゲン</t>
    </rPh>
    <rPh sb="2" eb="4">
      <t>コウジョウ</t>
    </rPh>
    <rPh sb="4" eb="6">
      <t>シハラ</t>
    </rPh>
    <rPh sb="7" eb="9">
      <t>キョウドウ</t>
    </rPh>
    <phoneticPr fontId="6"/>
  </si>
  <si>
    <t>認定農用地面積</t>
    <rPh sb="0" eb="5">
      <t>ニンテイノウヨウチ</t>
    </rPh>
    <rPh sb="5" eb="7">
      <t>メンセキ</t>
    </rPh>
    <phoneticPr fontId="6"/>
  </si>
  <si>
    <t>資源向上支払（長寿命化）</t>
    <rPh sb="0" eb="2">
      <t>シゲン</t>
    </rPh>
    <rPh sb="2" eb="4">
      <t>コウジョウ</t>
    </rPh>
    <rPh sb="4" eb="6">
      <t>シハラ</t>
    </rPh>
    <rPh sb="7" eb="8">
      <t>チョウ</t>
    </rPh>
    <rPh sb="8" eb="10">
      <t>ジュミョウ</t>
    </rPh>
    <rPh sb="10" eb="11">
      <t>カ</t>
    </rPh>
    <phoneticPr fontId="6"/>
  </si>
  <si>
    <t>対象農用地面積</t>
    <rPh sb="0" eb="2">
      <t>タイショウ</t>
    </rPh>
    <rPh sb="2" eb="5">
      <t>ノウヨウチ</t>
    </rPh>
    <rPh sb="5" eb="7">
      <t>メンセキ</t>
    </rPh>
    <phoneticPr fontId="6"/>
  </si>
  <si>
    <t>女性の登用</t>
    <rPh sb="0" eb="2">
      <t>ジョセイ</t>
    </rPh>
    <rPh sb="3" eb="5">
      <t>トウヨウ</t>
    </rPh>
    <phoneticPr fontId="6"/>
  </si>
  <si>
    <t>女性農業委員数</t>
    <phoneticPr fontId="2"/>
  </si>
  <si>
    <t>　　 　　〃</t>
    <phoneticPr fontId="4"/>
  </si>
  <si>
    <t>　 　　　〃</t>
    <phoneticPr fontId="4"/>
  </si>
  <si>
    <t>事業体数</t>
    <rPh sb="0" eb="3">
      <t>ジギョウタイ</t>
    </rPh>
    <rPh sb="3" eb="4">
      <t>スウ</t>
    </rPh>
    <phoneticPr fontId="2"/>
  </si>
  <si>
    <t>事業体</t>
    <rPh sb="0" eb="3">
      <t>ジギョウタイ</t>
    </rPh>
    <phoneticPr fontId="2"/>
  </si>
  <si>
    <t>従事者数</t>
    <rPh sb="0" eb="3">
      <t>ジュウジシャ</t>
    </rPh>
    <rPh sb="3" eb="4">
      <t>スウ</t>
    </rPh>
    <phoneticPr fontId="2"/>
  </si>
  <si>
    <t>100人</t>
    <rPh sb="3" eb="4">
      <t>ヒト</t>
    </rPh>
    <phoneticPr fontId="2"/>
  </si>
  <si>
    <t>経営体</t>
    <rPh sb="0" eb="3">
      <t>ケイエイタイ</t>
    </rPh>
    <phoneticPr fontId="4"/>
  </si>
  <si>
    <t>林業産出額</t>
    <rPh sb="0" eb="2">
      <t>リンギョウ</t>
    </rPh>
    <rPh sb="2" eb="5">
      <t>サンシュツガク</t>
    </rPh>
    <phoneticPr fontId="6"/>
  </si>
  <si>
    <t>100t</t>
    <phoneticPr fontId="4"/>
  </si>
  <si>
    <t>海面
漁業</t>
    <rPh sb="0" eb="2">
      <t>カイメン</t>
    </rPh>
    <rPh sb="3" eb="5">
      <t>ギョギョウ</t>
    </rPh>
    <phoneticPr fontId="6"/>
  </si>
  <si>
    <t>海面
養殖業</t>
    <rPh sb="0" eb="2">
      <t>カイメン</t>
    </rPh>
    <rPh sb="3" eb="6">
      <t>ヨウショクギョウ</t>
    </rPh>
    <phoneticPr fontId="6"/>
  </si>
  <si>
    <t>荒廃農地面積</t>
    <rPh sb="4" eb="6">
      <t>メンセキ</t>
    </rPh>
    <phoneticPr fontId="6"/>
  </si>
  <si>
    <t>集落営農数</t>
    <rPh sb="0" eb="2">
      <t>シュウラク</t>
    </rPh>
    <rPh sb="2" eb="4">
      <t>エイノウ</t>
    </rPh>
    <rPh sb="4" eb="5">
      <t>スウ</t>
    </rPh>
    <phoneticPr fontId="6"/>
  </si>
  <si>
    <t>「2020年農林業センサス」</t>
    <rPh sb="5" eb="6">
      <t>ネン</t>
    </rPh>
    <rPh sb="6" eb="9">
      <t>ノウリンギョウ</t>
    </rPh>
    <phoneticPr fontId="4"/>
  </si>
  <si>
    <t>　　　　　〃              （市町村別）</t>
    <rPh sb="21" eb="24">
      <t>シチョウソン</t>
    </rPh>
    <rPh sb="24" eb="25">
      <t>ベツ</t>
    </rPh>
    <phoneticPr fontId="4"/>
  </si>
  <si>
    <t>個人経営体世帯員数</t>
    <rPh sb="0" eb="2">
      <t>コジン</t>
    </rPh>
    <rPh sb="2" eb="5">
      <t>ケイエイタイ</t>
    </rPh>
    <rPh sb="5" eb="8">
      <t>セタイイン</t>
    </rPh>
    <rPh sb="8" eb="9">
      <t>スウ</t>
    </rPh>
    <phoneticPr fontId="4"/>
  </si>
  <si>
    <t>販売農家</t>
    <phoneticPr fontId="2"/>
  </si>
  <si>
    <t>自給的農家</t>
    <phoneticPr fontId="2"/>
  </si>
  <si>
    <t>主業</t>
    <rPh sb="0" eb="1">
      <t>シュ</t>
    </rPh>
    <rPh sb="1" eb="2">
      <t>ギョウ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</si>
  <si>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</si>
  <si>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</si>
  <si>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果実</t>
    <rPh sb="0" eb="2">
      <t>カジツ</t>
    </rPh>
    <phoneticPr fontId="6"/>
  </si>
  <si>
    <t>国認定</t>
    <rPh sb="0" eb="1">
      <t>クニ</t>
    </rPh>
    <rPh sb="1" eb="3">
      <t>ニンテイ</t>
    </rPh>
    <phoneticPr fontId="2"/>
  </si>
  <si>
    <t>市町村認定及び都道府県認定</t>
    <rPh sb="0" eb="3">
      <t>シチョウソン</t>
    </rPh>
    <rPh sb="3" eb="5">
      <t>ニンテイ</t>
    </rPh>
    <rPh sb="5" eb="6">
      <t>オヨ</t>
    </rPh>
    <rPh sb="7" eb="11">
      <t>トドウフケン</t>
    </rPh>
    <rPh sb="11" eb="13">
      <t>ニンテイ</t>
    </rPh>
    <phoneticPr fontId="6"/>
  </si>
  <si>
    <t>中山間地域等
直接支払制度</t>
    <rPh sb="0" eb="1">
      <t>チュウ</t>
    </rPh>
    <rPh sb="1" eb="3">
      <t>サンカン</t>
    </rPh>
    <rPh sb="3" eb="5">
      <t>チイキ</t>
    </rPh>
    <rPh sb="5" eb="6">
      <t>トウ</t>
    </rPh>
    <rPh sb="7" eb="9">
      <t>チョクセツ</t>
    </rPh>
    <rPh sb="9" eb="11">
      <t>シハラ</t>
    </rPh>
    <rPh sb="11" eb="13">
      <t>セイド</t>
    </rPh>
    <phoneticPr fontId="6"/>
  </si>
  <si>
    <t>環境保全型農業
直接支援対策</t>
    <rPh sb="0" eb="2">
      <t>カンキョウ</t>
    </rPh>
    <rPh sb="2" eb="5">
      <t>ホゼンガタ</t>
    </rPh>
    <rPh sb="5" eb="7">
      <t>ノウギョウ</t>
    </rPh>
    <rPh sb="8" eb="10">
      <t>チョクセツ</t>
    </rPh>
    <rPh sb="10" eb="12">
      <t>シエン</t>
    </rPh>
    <rPh sb="12" eb="14">
      <t>タイサク</t>
    </rPh>
    <phoneticPr fontId="6"/>
  </si>
  <si>
    <t>経常利益</t>
    <rPh sb="0" eb="2">
      <t>ケイジョウ</t>
    </rPh>
    <rPh sb="2" eb="4">
      <t>リエキ</t>
    </rPh>
    <phoneticPr fontId="6"/>
  </si>
  <si>
    <t>農地維持支払交付金</t>
    <rPh sb="0" eb="2">
      <t>ノウチ</t>
    </rPh>
    <rPh sb="2" eb="4">
      <t>イジ</t>
    </rPh>
    <rPh sb="4" eb="6">
      <t>シハラ</t>
    </rPh>
    <rPh sb="6" eb="9">
      <t>コウフキン</t>
    </rPh>
    <phoneticPr fontId="6"/>
  </si>
  <si>
    <t>農業生産関連事業</t>
    <rPh sb="0" eb="2">
      <t>ノウギョウ</t>
    </rPh>
    <rPh sb="2" eb="4">
      <t>セイサン</t>
    </rPh>
    <rPh sb="4" eb="6">
      <t>カンレン</t>
    </rPh>
    <rPh sb="6" eb="8">
      <t>ジギョウ</t>
    </rPh>
    <phoneticPr fontId="2"/>
  </si>
  <si>
    <t>なたね（子実用）</t>
    <phoneticPr fontId="6"/>
  </si>
  <si>
    <t>そば（乾燥子実）</t>
    <rPh sb="3" eb="5">
      <t>カンソウ</t>
    </rPh>
    <phoneticPr fontId="6"/>
  </si>
  <si>
    <t>総人口</t>
    <rPh sb="0" eb="1">
      <t>ソウ</t>
    </rPh>
    <rPh sb="1" eb="3">
      <t>ジンコウ</t>
    </rPh>
    <phoneticPr fontId="6"/>
  </si>
  <si>
    <t>x</t>
    <phoneticPr fontId="2"/>
  </si>
  <si>
    <t>世帯</t>
    <rPh sb="0" eb="2">
      <t>セタイ</t>
    </rPh>
    <phoneticPr fontId="5"/>
  </si>
  <si>
    <t>戸</t>
    <rPh sb="0" eb="1">
      <t>コ</t>
    </rPh>
    <phoneticPr fontId="5"/>
  </si>
  <si>
    <t>経営体</t>
  </si>
  <si>
    <t>市町村</t>
    <rPh sb="0" eb="3">
      <t>シチョウソン</t>
    </rPh>
    <phoneticPr fontId="5"/>
  </si>
  <si>
    <t>人</t>
    <rPh sb="0" eb="1">
      <t>ニン</t>
    </rPh>
    <phoneticPr fontId="5"/>
  </si>
  <si>
    <t>歳</t>
    <rPh sb="0" eb="1">
      <t>サイ</t>
    </rPh>
    <phoneticPr fontId="5"/>
  </si>
  <si>
    <t>集落</t>
    <rPh sb="0" eb="2">
      <t>シュウラク</t>
    </rPh>
    <phoneticPr fontId="5"/>
  </si>
  <si>
    <t>集落営農</t>
    <rPh sb="0" eb="2">
      <t>シュウラク</t>
    </rPh>
    <rPh sb="2" eb="4">
      <t>エイノウ</t>
    </rPh>
    <phoneticPr fontId="5"/>
  </si>
  <si>
    <t>経営体</t>
    <rPh sb="0" eb="3">
      <t>ケイエイタイ</t>
    </rPh>
    <phoneticPr fontId="5"/>
  </si>
  <si>
    <t>千円</t>
    <rPh sb="0" eb="2">
      <t>センエン</t>
    </rPh>
    <phoneticPr fontId="5"/>
  </si>
  <si>
    <t>億円</t>
    <rPh sb="0" eb="2">
      <t>オクエン</t>
    </rPh>
    <phoneticPr fontId="5"/>
  </si>
  <si>
    <t>億円</t>
    <rPh sb="0" eb="1">
      <t>オク</t>
    </rPh>
    <rPh sb="1" eb="2">
      <t>エン</t>
    </rPh>
    <phoneticPr fontId="5"/>
  </si>
  <si>
    <t>　 　　　〃</t>
  </si>
  <si>
    <t>「令和６年耕地及び作付面積統計」</t>
    <rPh sb="5" eb="7">
      <t>コウチ</t>
    </rPh>
    <rPh sb="7" eb="8">
      <t>オヨ</t>
    </rPh>
    <rPh sb="9" eb="11">
      <t>サクツ</t>
    </rPh>
    <rPh sb="11" eb="13">
      <t>メンセキメンセキチョウサ</t>
    </rPh>
    <phoneticPr fontId="5"/>
  </si>
  <si>
    <t>注3</t>
    <rPh sb="0" eb="1">
      <t>チュウ</t>
    </rPh>
    <phoneticPr fontId="2"/>
  </si>
  <si>
    <t>田畑計</t>
    <rPh sb="0" eb="2">
      <t>タハタ</t>
    </rPh>
    <rPh sb="2" eb="3">
      <t>ケイ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</si>
  <si>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</si>
  <si>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</si>
  <si>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注1</t>
    <rPh sb="0" eb="1">
      <t>チュウ</t>
    </rPh>
    <phoneticPr fontId="2"/>
  </si>
  <si>
    <t>耕地利用率</t>
    <phoneticPr fontId="2"/>
  </si>
  <si>
    <t xml:space="preserve">土地 </t>
    <rPh sb="0" eb="1">
      <t>ツチ</t>
    </rPh>
    <rPh sb="1" eb="2">
      <t>チ</t>
    </rPh>
    <phoneticPr fontId="6"/>
  </si>
  <si>
    <t>k㎡</t>
    <phoneticPr fontId="2"/>
  </si>
  <si>
    <t>計</t>
    <rPh sb="0" eb="1">
      <t>ケイ</t>
    </rPh>
    <phoneticPr fontId="2"/>
  </si>
  <si>
    <t>30ａ程度以上区画整備済面積</t>
    <rPh sb="3" eb="5">
      <t>テイド</t>
    </rPh>
    <rPh sb="5" eb="7">
      <t>イジョウ</t>
    </rPh>
    <rPh sb="7" eb="9">
      <t>クカク</t>
    </rPh>
    <rPh sb="9" eb="11">
      <t>セイビ</t>
    </rPh>
    <phoneticPr fontId="2"/>
  </si>
  <si>
    <t>割合</t>
    <phoneticPr fontId="2"/>
  </si>
  <si>
    <t>農業整備基盤の整備状況</t>
    <rPh sb="0" eb="6">
      <t>ノウギョウセイビキバン</t>
    </rPh>
    <rPh sb="7" eb="11">
      <t>セイビジョウキョウ</t>
    </rPh>
    <phoneticPr fontId="6"/>
  </si>
  <si>
    <t>担い手への農地集積</t>
    <rPh sb="0" eb="1">
      <t>ニナ</t>
    </rPh>
    <rPh sb="2" eb="3">
      <t>テ</t>
    </rPh>
    <rPh sb="5" eb="7">
      <t>ノウチ</t>
    </rPh>
    <rPh sb="7" eb="9">
      <t>シュウセキ</t>
    </rPh>
    <phoneticPr fontId="2"/>
  </si>
  <si>
    <t>集積率</t>
    <rPh sb="0" eb="3">
      <t>シュウセキリツ</t>
    </rPh>
    <phoneticPr fontId="2"/>
  </si>
  <si>
    <t>集積面積</t>
    <phoneticPr fontId="2"/>
  </si>
  <si>
    <t>農地集積</t>
    <rPh sb="0" eb="1">
      <t>ノウ</t>
    </rPh>
    <rPh sb="1" eb="2">
      <t>チ</t>
    </rPh>
    <rPh sb="2" eb="3">
      <t>シュウ</t>
    </rPh>
    <rPh sb="3" eb="4">
      <t>セキ</t>
    </rPh>
    <phoneticPr fontId="2"/>
  </si>
  <si>
    <t>農家数</t>
    <rPh sb="0" eb="2">
      <t>ノウカ</t>
    </rPh>
    <rPh sb="2" eb="3">
      <t>スウ</t>
    </rPh>
    <phoneticPr fontId="4"/>
  </si>
  <si>
    <t>総農家数</t>
    <rPh sb="0" eb="4">
      <t>ソウノウカスウ</t>
    </rPh>
    <phoneticPr fontId="2"/>
  </si>
  <si>
    <t>個人経営体</t>
    <rPh sb="0" eb="5">
      <t>コジンケイエイタイ</t>
    </rPh>
    <phoneticPr fontId="2"/>
  </si>
  <si>
    <t>団体経営体</t>
    <rPh sb="0" eb="2">
      <t>ダンタイ</t>
    </rPh>
    <rPh sb="2" eb="5">
      <t>ケイエイタイ</t>
    </rPh>
    <phoneticPr fontId="2"/>
  </si>
  <si>
    <t>農業経営体数</t>
    <rPh sb="0" eb="6">
      <t>ノウギョウケイエイタイスウ</t>
    </rPh>
    <phoneticPr fontId="2"/>
  </si>
  <si>
    <t>「2020年農林業センサス」</t>
    <phoneticPr fontId="4"/>
  </si>
  <si>
    <t>世帯・農家・
農業経営体数</t>
    <rPh sb="0" eb="2">
      <t>セタイ</t>
    </rPh>
    <rPh sb="3" eb="5">
      <t>ノウカ</t>
    </rPh>
    <rPh sb="7" eb="9">
      <t>ノウギョウ</t>
    </rPh>
    <rPh sb="9" eb="11">
      <t>ケイエイ</t>
    </rPh>
    <rPh sb="11" eb="12">
      <t>タイ</t>
    </rPh>
    <phoneticPr fontId="2"/>
  </si>
  <si>
    <t>基幹的農業従事者数（個人経営体）</t>
    <rPh sb="0" eb="3">
      <t>キカンテキ</t>
    </rPh>
    <rPh sb="3" eb="5">
      <t>ノウギョウ</t>
    </rPh>
    <rPh sb="5" eb="8">
      <t>ジュウジシャ</t>
    </rPh>
    <rPh sb="8" eb="9">
      <t>スウ</t>
    </rPh>
    <phoneticPr fontId="4"/>
  </si>
  <si>
    <t>市町村・人 口・
従 事 者</t>
    <rPh sb="0" eb="3">
      <t>シチョウソン</t>
    </rPh>
    <rPh sb="9" eb="10">
      <t>ジュウ</t>
    </rPh>
    <rPh sb="11" eb="12">
      <t>コト</t>
    </rPh>
    <rPh sb="13" eb="14">
      <t>シャ</t>
    </rPh>
    <phoneticPr fontId="2"/>
  </si>
  <si>
    <t>集落営農</t>
    <rPh sb="0" eb="1">
      <t>シュウ</t>
    </rPh>
    <rPh sb="1" eb="2">
      <t>オチ</t>
    </rPh>
    <rPh sb="2" eb="3">
      <t>エイ</t>
    </rPh>
    <rPh sb="3" eb="4">
      <t>ノウ</t>
    </rPh>
    <phoneticPr fontId="6"/>
  </si>
  <si>
    <t>認定農業者</t>
    <phoneticPr fontId="2"/>
  </si>
  <si>
    <t>構成比</t>
    <rPh sb="0" eb="3">
      <t>コウセイヒ</t>
    </rPh>
    <phoneticPr fontId="2"/>
  </si>
  <si>
    <t>農業産出額・
生産農業所得</t>
    <rPh sb="7" eb="13">
      <t>セイサンノウギョウショトク</t>
    </rPh>
    <phoneticPr fontId="6"/>
  </si>
  <si>
    <t>生産農業所得</t>
    <phoneticPr fontId="2"/>
  </si>
  <si>
    <t>注4</t>
  </si>
  <si>
    <t>全国</t>
    <rPh sb="0" eb="1">
      <t>ゼン</t>
    </rPh>
    <rPh sb="1" eb="2">
      <t>クニ</t>
    </rPh>
    <phoneticPr fontId="4"/>
  </si>
  <si>
    <t>九州</t>
    <rPh sb="0" eb="1">
      <t>キュウ</t>
    </rPh>
    <rPh sb="1" eb="2">
      <t>シュウ</t>
    </rPh>
    <phoneticPr fontId="4"/>
  </si>
  <si>
    <t>％</t>
    <phoneticPr fontId="2"/>
  </si>
  <si>
    <t>ﾎﾟｲﾝﾄ</t>
    <phoneticPr fontId="2"/>
  </si>
  <si>
    <t>歳</t>
    <rPh sb="0" eb="1">
      <t>サイ</t>
    </rPh>
    <phoneticPr fontId="2"/>
  </si>
  <si>
    <t>千円</t>
    <rPh sb="0" eb="2">
      <t>センエン</t>
    </rPh>
    <phoneticPr fontId="2"/>
  </si>
  <si>
    <t>全国に占める
九州のシェア等</t>
    <rPh sb="0" eb="2">
      <t>ゼンコク</t>
    </rPh>
    <rPh sb="3" eb="4">
      <t>シ</t>
    </rPh>
    <rPh sb="7" eb="9">
      <t>キュウシュウ</t>
    </rPh>
    <rPh sb="13" eb="14">
      <t>トウ</t>
    </rPh>
    <phoneticPr fontId="4"/>
  </si>
  <si>
    <t>「農地中間管理機構の実績等に関する資料」（令和６年度）</t>
    <phoneticPr fontId="2"/>
  </si>
  <si>
    <t>麦類</t>
    <rPh sb="0" eb="2">
      <t>ムギルイ</t>
    </rPh>
    <phoneticPr fontId="2"/>
  </si>
  <si>
    <t>豆類・そば</t>
    <rPh sb="0" eb="2">
      <t>マメルイ</t>
    </rPh>
    <phoneticPr fontId="2"/>
  </si>
  <si>
    <t>㎏</t>
  </si>
  <si>
    <t>㎏</t>
    <phoneticPr fontId="2"/>
  </si>
  <si>
    <t>工芸農作物</t>
    <rPh sb="0" eb="5">
      <t>コウゲイノウサクモツ</t>
    </rPh>
    <phoneticPr fontId="6"/>
  </si>
  <si>
    <t>飼養頭数（めす）</t>
    <rPh sb="0" eb="2">
      <t>シヨウ</t>
    </rPh>
    <rPh sb="2" eb="4">
      <t>トウスウ</t>
    </rPh>
    <phoneticPr fontId="6"/>
  </si>
  <si>
    <t>飼養羽数（種鶏除く）</t>
    <rPh sb="0" eb="2">
      <t>シヨウ</t>
    </rPh>
    <rPh sb="2" eb="3">
      <t>バネ</t>
    </rPh>
    <rPh sb="3" eb="4">
      <t>カズ</t>
    </rPh>
    <phoneticPr fontId="6"/>
  </si>
  <si>
    <t>採卵鶏</t>
    <rPh sb="0" eb="3">
      <t>サイランケイ</t>
    </rPh>
    <phoneticPr fontId="6"/>
  </si>
  <si>
    <t>「令和６年作物統計（作況調査）」</t>
    <rPh sb="1" eb="3">
      <t>レイワ</t>
    </rPh>
    <rPh sb="4" eb="5">
      <t>ネン</t>
    </rPh>
    <rPh sb="5" eb="7">
      <t>サクモツ</t>
    </rPh>
    <rPh sb="7" eb="9">
      <t>トウケイ</t>
    </rPh>
    <rPh sb="10" eb="12">
      <t>サッキョウ</t>
    </rPh>
    <rPh sb="12" eb="14">
      <t>チョウサ</t>
    </rPh>
    <phoneticPr fontId="4"/>
  </si>
  <si>
    <t>野菜・果実</t>
    <rPh sb="0" eb="2">
      <t>ヤサイ</t>
    </rPh>
    <rPh sb="3" eb="5">
      <t>カジツ</t>
    </rPh>
    <phoneticPr fontId="6"/>
  </si>
  <si>
    <t>畜産</t>
    <rPh sb="0" eb="1">
      <t>チク</t>
    </rPh>
    <rPh sb="1" eb="2">
      <t>サン</t>
    </rPh>
    <phoneticPr fontId="6"/>
  </si>
  <si>
    <t>農業所得</t>
    <phoneticPr fontId="2"/>
  </si>
  <si>
    <t>個人経営体の所得
（1経営体当たり）</t>
    <phoneticPr fontId="2"/>
  </si>
  <si>
    <t>農業経営</t>
    <rPh sb="0" eb="4">
      <t>ノウギョウケイエイ</t>
    </rPh>
    <phoneticPr fontId="2"/>
  </si>
  <si>
    <t>農外事業営業利益</t>
    <phoneticPr fontId="2"/>
  </si>
  <si>
    <t>うち女性</t>
    <rPh sb="2" eb="4">
      <t>ジョセイ</t>
    </rPh>
    <phoneticPr fontId="6"/>
  </si>
  <si>
    <t>うち法人経営</t>
    <rPh sb="2" eb="4">
      <t>ホウジン</t>
    </rPh>
    <rPh sb="4" eb="6">
      <t>ケイエイ</t>
    </rPh>
    <phoneticPr fontId="2"/>
  </si>
  <si>
    <t>多面的機能
支払交付金</t>
    <rPh sb="0" eb="3">
      <t>タメンテキ</t>
    </rPh>
    <rPh sb="3" eb="5">
      <t>キノウ</t>
    </rPh>
    <rPh sb="6" eb="8">
      <t>シハライ</t>
    </rPh>
    <rPh sb="8" eb="11">
      <t>コウフキン</t>
    </rPh>
    <phoneticPr fontId="6"/>
  </si>
  <si>
    <t>うち１位農産物</t>
    <rPh sb="3" eb="4">
      <t>イ</t>
    </rPh>
    <rPh sb="4" eb="7">
      <t>ノウサンブツ</t>
    </rPh>
    <phoneticPr fontId="4"/>
  </si>
  <si>
    <t>うち２位農産物</t>
    <rPh sb="3" eb="4">
      <t>イ</t>
    </rPh>
    <rPh sb="4" eb="7">
      <t>ノウサンブツ</t>
    </rPh>
    <phoneticPr fontId="4"/>
  </si>
  <si>
    <t>うち３位農産物</t>
    <rPh sb="3" eb="4">
      <t>イ</t>
    </rPh>
    <rPh sb="4" eb="7">
      <t>ノウサンブツ</t>
    </rPh>
    <phoneticPr fontId="4"/>
  </si>
  <si>
    <t>うち４位農産物</t>
    <rPh sb="3" eb="4">
      <t>イ</t>
    </rPh>
    <rPh sb="4" eb="7">
      <t>ノウサンブツ</t>
    </rPh>
    <phoneticPr fontId="4"/>
  </si>
  <si>
    <t>うち５位農産物</t>
    <rPh sb="3" eb="4">
      <t>イ</t>
    </rPh>
    <rPh sb="4" eb="7">
      <t>ノウサンブツ</t>
    </rPh>
    <phoneticPr fontId="4"/>
  </si>
  <si>
    <t>うち６位農産物</t>
    <rPh sb="3" eb="4">
      <t>イ</t>
    </rPh>
    <rPh sb="4" eb="7">
      <t>ノウサンブツ</t>
    </rPh>
    <phoneticPr fontId="4"/>
  </si>
  <si>
    <t>うち７位農産物</t>
    <rPh sb="3" eb="4">
      <t>イ</t>
    </rPh>
    <rPh sb="4" eb="7">
      <t>ノウサンブツ</t>
    </rPh>
    <phoneticPr fontId="4"/>
  </si>
  <si>
    <t>うち８位農産物</t>
    <rPh sb="3" eb="4">
      <t>イ</t>
    </rPh>
    <rPh sb="4" eb="7">
      <t>ノウサンブツ</t>
    </rPh>
    <phoneticPr fontId="4"/>
  </si>
  <si>
    <t>うち９位農産物</t>
    <rPh sb="3" eb="4">
      <t>イ</t>
    </rPh>
    <rPh sb="4" eb="7">
      <t>ノウサンブツ</t>
    </rPh>
    <phoneticPr fontId="4"/>
  </si>
  <si>
    <t>うち10位農産物</t>
    <rPh sb="4" eb="5">
      <t>イ</t>
    </rPh>
    <rPh sb="5" eb="8">
      <t>ノウサンブツ</t>
    </rPh>
    <phoneticPr fontId="4"/>
  </si>
  <si>
    <t>女性農協役員数（総合農協）</t>
    <rPh sb="8" eb="12">
      <t>ソウゴウノウキョウ</t>
    </rPh>
    <phoneticPr fontId="2"/>
  </si>
  <si>
    <t>収入減少影響緩和交付金</t>
    <rPh sb="0" eb="2">
      <t>シュウニュウ</t>
    </rPh>
    <rPh sb="2" eb="4">
      <t>ゲンショウ</t>
    </rPh>
    <rPh sb="4" eb="6">
      <t>エイキョウ</t>
    </rPh>
    <rPh sb="6" eb="8">
      <t>カンワ</t>
    </rPh>
    <rPh sb="8" eb="11">
      <t>コウフキン</t>
    </rPh>
    <phoneticPr fontId="6"/>
  </si>
  <si>
    <t>鳥獣計</t>
    <phoneticPr fontId="2"/>
  </si>
  <si>
    <t>鳥類</t>
    <phoneticPr fontId="2"/>
  </si>
  <si>
    <t>獣類</t>
    <phoneticPr fontId="2"/>
  </si>
  <si>
    <t>農作物被害面積</t>
    <phoneticPr fontId="2"/>
  </si>
  <si>
    <t>野生鳥獣による被害</t>
    <rPh sb="0" eb="2">
      <t>ヤセイ</t>
    </rPh>
    <rPh sb="2" eb="4">
      <t>チョウジュウ</t>
    </rPh>
    <rPh sb="7" eb="9">
      <t>ヒガイ</t>
    </rPh>
    <phoneticPr fontId="6"/>
  </si>
  <si>
    <t>うちイノシシ</t>
    <phoneticPr fontId="2"/>
  </si>
  <si>
    <t>うちシカ</t>
    <phoneticPr fontId="2"/>
  </si>
  <si>
    <t>研究開発・成果利用事業計画の認定件数</t>
    <phoneticPr fontId="2"/>
  </si>
  <si>
    <t>総合化事業計画の認定件数</t>
    <phoneticPr fontId="2"/>
  </si>
  <si>
    <t>六次産業化・地産地消法に基づく事業計画</t>
    <rPh sb="10" eb="11">
      <t>ホウ</t>
    </rPh>
    <rPh sb="12" eb="13">
      <t>モト</t>
    </rPh>
    <rPh sb="15" eb="17">
      <t>ジギョウ</t>
    </rPh>
    <rPh sb="17" eb="19">
      <t>ケイカク</t>
    </rPh>
    <phoneticPr fontId="2"/>
  </si>
  <si>
    <t>六次産業化・
地産地消</t>
    <rPh sb="0" eb="1">
      <t>6</t>
    </rPh>
    <rPh sb="1" eb="2">
      <t>ジ</t>
    </rPh>
    <rPh sb="2" eb="5">
      <t>サンギョウカ</t>
    </rPh>
    <rPh sb="7" eb="9">
      <t>チサン</t>
    </rPh>
    <rPh sb="9" eb="11">
      <t>チショウ</t>
    </rPh>
    <phoneticPr fontId="6"/>
  </si>
  <si>
    <t>農畜産物関係</t>
    <rPh sb="0" eb="4">
      <t>ノウチクサンブツ</t>
    </rPh>
    <rPh sb="4" eb="6">
      <t>カンケイ</t>
    </rPh>
    <phoneticPr fontId="6"/>
  </si>
  <si>
    <t>林産物関係</t>
    <rPh sb="0" eb="2">
      <t>リンサン</t>
    </rPh>
    <rPh sb="2" eb="3">
      <t>ブツ</t>
    </rPh>
    <phoneticPr fontId="6"/>
  </si>
  <si>
    <t>水産物関係</t>
    <rPh sb="0" eb="3">
      <t>スイサンブツ</t>
    </rPh>
    <phoneticPr fontId="6"/>
  </si>
  <si>
    <t>「令和６年度農業委員への女性の参画状況」（令和６年10月１日現在）</t>
    <rPh sb="1" eb="3">
      <t>レイワ</t>
    </rPh>
    <rPh sb="4" eb="6">
      <t>ネンド</t>
    </rPh>
    <rPh sb="21" eb="23">
      <t>レイワ</t>
    </rPh>
    <rPh sb="24" eb="25">
      <t>ネン</t>
    </rPh>
    <rPh sb="27" eb="28">
      <t>ガツ</t>
    </rPh>
    <rPh sb="29" eb="30">
      <t>ニチ</t>
    </rPh>
    <rPh sb="30" eb="32">
      <t>ゲンザイ</t>
    </rPh>
    <phoneticPr fontId="2"/>
  </si>
  <si>
    <t>「令和６年畜産統計」（令和６年２月１日現在）</t>
    <rPh sb="1" eb="3">
      <t>レイワ</t>
    </rPh>
    <rPh sb="4" eb="5">
      <t>ネン</t>
    </rPh>
    <rPh sb="5" eb="7">
      <t>チクサン</t>
    </rPh>
    <rPh sb="7" eb="9">
      <t>トウケイ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phoneticPr fontId="5"/>
  </si>
  <si>
    <t>林業</t>
    <rPh sb="0" eb="1">
      <t>ハヤシ</t>
    </rPh>
    <rPh sb="1" eb="2">
      <t>ギョウ</t>
    </rPh>
    <phoneticPr fontId="6"/>
  </si>
  <si>
    <t>漁業</t>
    <rPh sb="0" eb="1">
      <t>リョウ</t>
    </rPh>
    <rPh sb="1" eb="2">
      <t>ギョウ</t>
    </rPh>
    <phoneticPr fontId="6"/>
  </si>
  <si>
    <t>林業経営体（総数）</t>
    <rPh sb="0" eb="2">
      <t>リンギョウ</t>
    </rPh>
    <rPh sb="2" eb="5">
      <t>ケイエイタイ</t>
    </rPh>
    <rPh sb="6" eb="8">
      <t>ソウスウ</t>
    </rPh>
    <phoneticPr fontId="4"/>
  </si>
  <si>
    <t>「2023年漁業センサス」</t>
    <rPh sb="5" eb="6">
      <t>ネン</t>
    </rPh>
    <rPh sb="6" eb="8">
      <t>ギョギョウ</t>
    </rPh>
    <phoneticPr fontId="5"/>
  </si>
  <si>
    <t>漁獲量（海面漁業）</t>
    <rPh sb="0" eb="3">
      <t>ギョカクリョウ</t>
    </rPh>
    <rPh sb="4" eb="6">
      <t>カイメン</t>
    </rPh>
    <rPh sb="6" eb="8">
      <t>ギョギョウ</t>
    </rPh>
    <phoneticPr fontId="4"/>
  </si>
  <si>
    <t>漁業就業者数（海面漁業）</t>
    <rPh sb="0" eb="2">
      <t>ギョギョウ</t>
    </rPh>
    <rPh sb="2" eb="5">
      <t>シュウギョウシャ</t>
    </rPh>
    <rPh sb="5" eb="6">
      <t>スウ</t>
    </rPh>
    <phoneticPr fontId="4"/>
  </si>
  <si>
    <t>漁業経営体（海面漁業）</t>
    <rPh sb="0" eb="2">
      <t>ギョギョウ</t>
    </rPh>
    <rPh sb="2" eb="5">
      <t>ケイエイタイ</t>
    </rPh>
    <phoneticPr fontId="4"/>
  </si>
  <si>
    <t>うち木材生産</t>
    <rPh sb="2" eb="4">
      <t>モクザイ</t>
    </rPh>
    <rPh sb="4" eb="6">
      <t>セイサン</t>
    </rPh>
    <phoneticPr fontId="6"/>
  </si>
  <si>
    <t>うち栽培きのこ類生産</t>
    <rPh sb="2" eb="4">
      <t>サイバイ</t>
    </rPh>
    <rPh sb="7" eb="8">
      <t>ルイ</t>
    </rPh>
    <rPh sb="8" eb="10">
      <t>セイサン</t>
    </rPh>
    <phoneticPr fontId="6"/>
  </si>
  <si>
    <t>海面漁業・養殖業
産出額</t>
    <rPh sb="0" eb="4">
      <t>カイメンギョギョウ</t>
    </rPh>
    <rPh sb="5" eb="8">
      <t>ヨウショクギョウ</t>
    </rPh>
    <rPh sb="9" eb="12">
      <t>サンシュツガク</t>
    </rPh>
    <phoneticPr fontId="6"/>
  </si>
  <si>
    <t>項目</t>
    <rPh sb="0" eb="1">
      <t>コウ</t>
    </rPh>
    <rPh sb="1" eb="2">
      <t>メ</t>
    </rPh>
    <phoneticPr fontId="4"/>
  </si>
  <si>
    <t>さとうきび   137</t>
    <phoneticPr fontId="2"/>
  </si>
  <si>
    <t>豚    55</t>
    <phoneticPr fontId="2"/>
  </si>
  <si>
    <t>みかん    50</t>
    <phoneticPr fontId="2"/>
  </si>
  <si>
    <t>注3</t>
    <phoneticPr fontId="2"/>
  </si>
  <si>
    <t>※その他 ： 統計値は、四捨五入の関係で計と内訳が一致しない場合がある。</t>
    <rPh sb="3" eb="4">
      <t>タ</t>
    </rPh>
    <rPh sb="7" eb="9">
      <t>トウケイ</t>
    </rPh>
    <rPh sb="9" eb="10">
      <t>アタイ</t>
    </rPh>
    <rPh sb="12" eb="16">
      <t>シシャゴニュウ</t>
    </rPh>
    <rPh sb="17" eb="19">
      <t>カンケイ</t>
    </rPh>
    <rPh sb="20" eb="21">
      <t>ケイ</t>
    </rPh>
    <rPh sb="22" eb="24">
      <t>ウチワケ</t>
    </rPh>
    <rPh sb="25" eb="27">
      <t>イッチ</t>
    </rPh>
    <rPh sb="30" eb="32">
      <t>バアイ</t>
    </rPh>
    <phoneticPr fontId="5"/>
  </si>
  <si>
    <t>※注4    ： 「農業産出額」、「生産農業所得」の全国値は、都道府県合計。</t>
    <phoneticPr fontId="4"/>
  </si>
  <si>
    <t>※注3    ： 「総土地面積」、「荒廃農地面積」、「担い手への農地集積面積」、「農地中間管理機構」、「市町村数」、「総人口」、「経営所得安定対策」、「女性農業委員数」、「林業産出額」、「漁獲量」、「海面漁業・養殖業
産出額」の九州値は、県別の合計値。</t>
    <rPh sb="1" eb="2">
      <t>チュウ</t>
    </rPh>
    <rPh sb="10" eb="15">
      <t>ソウトチメンセキ</t>
    </rPh>
    <rPh sb="18" eb="20">
      <t>コウハイ</t>
    </rPh>
    <rPh sb="20" eb="22">
      <t>ノウチ</t>
    </rPh>
    <rPh sb="22" eb="24">
      <t>メンセキ</t>
    </rPh>
    <rPh sb="27" eb="28">
      <t>ニナ</t>
    </rPh>
    <rPh sb="29" eb="30">
      <t>テ</t>
    </rPh>
    <rPh sb="32" eb="38">
      <t>ノウチシュウセキメンセキ</t>
    </rPh>
    <rPh sb="59" eb="60">
      <t>ソウ</t>
    </rPh>
    <rPh sb="65" eb="71">
      <t>ケイエイショトクアンテイ</t>
    </rPh>
    <rPh sb="71" eb="73">
      <t>タイサク</t>
    </rPh>
    <rPh sb="76" eb="82">
      <t>ジョセイノウギョウイイン</t>
    </rPh>
    <rPh sb="82" eb="83">
      <t>スウ</t>
    </rPh>
    <rPh sb="86" eb="91">
      <t>リンギョウサンシュツガク</t>
    </rPh>
    <rPh sb="94" eb="97">
      <t>ギョカクリョウ</t>
    </rPh>
    <rPh sb="114" eb="116">
      <t>キュウシュウ</t>
    </rPh>
    <rPh sb="116" eb="117">
      <t>チ</t>
    </rPh>
    <rPh sb="119" eb="121">
      <t>ケンベツ</t>
    </rPh>
    <rPh sb="120" eb="121">
      <t>ベツ</t>
    </rPh>
    <rPh sb="122" eb="124">
      <t>ゴウケイ</t>
    </rPh>
    <rPh sb="124" eb="125">
      <t>アタイ</t>
    </rPh>
    <phoneticPr fontId="4"/>
  </si>
  <si>
    <t>※注2    ： 全国値との差を表示している。</t>
    <rPh sb="1" eb="2">
      <t>チュウ</t>
    </rPh>
    <rPh sb="9" eb="11">
      <t>ゼンコク</t>
    </rPh>
    <rPh sb="11" eb="12">
      <t>アタイ</t>
    </rPh>
    <rPh sb="14" eb="15">
      <t>サ</t>
    </rPh>
    <rPh sb="16" eb="18">
      <t>ヒョウジ</t>
    </rPh>
    <phoneticPr fontId="4"/>
  </si>
  <si>
    <t>※注1    ： 「総土地面積」の福岡県、熊本県、大分県、宮崎県及び鹿児島県は、県境をまたがる境界未定地域の面積を含む。</t>
    <rPh sb="1" eb="2">
      <t>チュウ</t>
    </rPh>
    <rPh sb="10" eb="11">
      <t>ソウ</t>
    </rPh>
    <rPh sb="11" eb="13">
      <t>トチ</t>
    </rPh>
    <rPh sb="13" eb="15">
      <t>メンセキ</t>
    </rPh>
    <rPh sb="17" eb="19">
      <t>フクオカ</t>
    </rPh>
    <rPh sb="19" eb="20">
      <t>ケン</t>
    </rPh>
    <rPh sb="21" eb="24">
      <t>クマモトケン</t>
    </rPh>
    <rPh sb="25" eb="28">
      <t>オオイタケン</t>
    </rPh>
    <rPh sb="29" eb="32">
      <t>ミヤザキケン</t>
    </rPh>
    <rPh sb="32" eb="33">
      <t>オヨ</t>
    </rPh>
    <rPh sb="34" eb="38">
      <t>カゴシマケン</t>
    </rPh>
    <rPh sb="40" eb="42">
      <t>ケンザカイ</t>
    </rPh>
    <rPh sb="47" eb="49">
      <t>キョウカイ</t>
    </rPh>
    <rPh sb="49" eb="51">
      <t>ミテイ</t>
    </rPh>
    <rPh sb="51" eb="53">
      <t>チイキ</t>
    </rPh>
    <rPh sb="54" eb="56">
      <t>メンセキ</t>
    </rPh>
    <rPh sb="57" eb="58">
      <t>フク</t>
    </rPh>
    <phoneticPr fontId="4"/>
  </si>
  <si>
    <t>水稲（子実用）</t>
    <rPh sb="0" eb="2">
      <t>スイトウ</t>
    </rPh>
    <rPh sb="3" eb="6">
      <t>シジツヨウ</t>
    </rPh>
    <phoneticPr fontId="6"/>
  </si>
  <si>
    <t>米</t>
    <rPh sb="0" eb="1">
      <t>コメ</t>
    </rPh>
    <phoneticPr fontId="6"/>
  </si>
  <si>
    <t>nc</t>
  </si>
  <si>
    <t>nc</t>
    <phoneticPr fontId="2"/>
  </si>
  <si>
    <t>「住民基本台帳に基づく人口、人口動態及び世帯数」（令和７年１月１日現在）（総務省)</t>
    <rPh sb="1" eb="3">
      <t>ジュウミン</t>
    </rPh>
    <rPh sb="3" eb="5">
      <t>キホン</t>
    </rPh>
    <rPh sb="5" eb="7">
      <t>ダイチョウ</t>
    </rPh>
    <rPh sb="8" eb="9">
      <t>モト</t>
    </rPh>
    <rPh sb="11" eb="13">
      <t>ジンコウ</t>
    </rPh>
    <rPh sb="14" eb="16">
      <t>ジンコウ</t>
    </rPh>
    <rPh sb="16" eb="18">
      <t>ドウタイ</t>
    </rPh>
    <rPh sb="18" eb="19">
      <t>オヨ</t>
    </rPh>
    <rPh sb="20" eb="23">
      <t>セタイスウ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rPh sb="37" eb="40">
      <t>ソウムショウ</t>
    </rPh>
    <phoneticPr fontId="2"/>
  </si>
  <si>
    <t>「令和７年集落営農実態調査」（令和７年２月１日現在）</t>
    <phoneticPr fontId="4"/>
  </si>
  <si>
    <t>「令和５年度都道府県別食料自給率」 （概算値）</t>
    <rPh sb="1" eb="3">
      <t>レイワ</t>
    </rPh>
    <rPh sb="4" eb="6">
      <t>ネンド</t>
    </rPh>
    <rPh sb="6" eb="10">
      <t>トドウフケン</t>
    </rPh>
    <rPh sb="10" eb="11">
      <t>ベツ</t>
    </rPh>
    <rPh sb="11" eb="13">
      <t>ショクリョウ</t>
    </rPh>
    <rPh sb="13" eb="16">
      <t>ジキュウリツ</t>
    </rPh>
    <rPh sb="19" eb="22">
      <t>ガイサンチ</t>
    </rPh>
    <phoneticPr fontId="2"/>
  </si>
  <si>
    <t>「令和７年畜産統計」（令和７年２月１日現在）</t>
    <rPh sb="1" eb="3">
      <t>レイワ</t>
    </rPh>
    <rPh sb="4" eb="5">
      <t>ネン</t>
    </rPh>
    <rPh sb="5" eb="7">
      <t>チクサン</t>
    </rPh>
    <rPh sb="7" eb="9">
      <t>トウケイ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phoneticPr fontId="5"/>
  </si>
  <si>
    <t>「令和６年度経営所得安定対策等の支払実績」</t>
    <rPh sb="1" eb="3">
      <t>レイワ</t>
    </rPh>
    <rPh sb="4" eb="6">
      <t>ネンド</t>
    </rPh>
    <rPh sb="5" eb="6">
      <t>ド</t>
    </rPh>
    <rPh sb="6" eb="8">
      <t>ケイエイ</t>
    </rPh>
    <rPh sb="8" eb="10">
      <t>ショトク</t>
    </rPh>
    <rPh sb="10" eb="12">
      <t>アンテイ</t>
    </rPh>
    <rPh sb="12" eb="14">
      <t>タイサク</t>
    </rPh>
    <rPh sb="14" eb="15">
      <t>トウ</t>
    </rPh>
    <rPh sb="16" eb="18">
      <t>シハラ</t>
    </rPh>
    <rPh sb="18" eb="20">
      <t>ジッセキ</t>
    </rPh>
    <phoneticPr fontId="2"/>
  </si>
  <si>
    <t>「令和６年度中山間地域等直接支払交付金の実施状況」（令和７年３月31日現在）</t>
    <rPh sb="1" eb="3">
      <t>レイワ</t>
    </rPh>
    <rPh sb="4" eb="6">
      <t>ネンド</t>
    </rPh>
    <rPh sb="5" eb="6">
      <t>ド</t>
    </rPh>
    <rPh sb="6" eb="7">
      <t>チュウ</t>
    </rPh>
    <rPh sb="7" eb="9">
      <t>サンカン</t>
    </rPh>
    <rPh sb="9" eb="12">
      <t>チイキトウ</t>
    </rPh>
    <rPh sb="12" eb="14">
      <t>チョクセツ</t>
    </rPh>
    <rPh sb="14" eb="16">
      <t>シハライ</t>
    </rPh>
    <rPh sb="16" eb="19">
      <t>コウフキン</t>
    </rPh>
    <rPh sb="20" eb="22">
      <t>ジッシ</t>
    </rPh>
    <rPh sb="22" eb="24">
      <t>ジョウキョウ</t>
    </rPh>
    <rPh sb="35" eb="37">
      <t>ゲンザイ</t>
    </rPh>
    <phoneticPr fontId="2"/>
  </si>
  <si>
    <t>「令和６年度環境保全型農業直接支払交付金の実施状況」（令和７年３月31日時点）</t>
    <phoneticPr fontId="2"/>
  </si>
  <si>
    <t>「令和６年度多面的機能支払交付金の実施状況」（令和７年３月31日時点）</t>
    <rPh sb="6" eb="9">
      <t>タメンテキ</t>
    </rPh>
    <rPh sb="9" eb="11">
      <t>キノウ</t>
    </rPh>
    <rPh sb="11" eb="13">
      <t>シハラ</t>
    </rPh>
    <rPh sb="13" eb="16">
      <t>コウフキン</t>
    </rPh>
    <rPh sb="17" eb="19">
      <t>ジッシ</t>
    </rPh>
    <rPh sb="19" eb="21">
      <t>ジョウキョウ</t>
    </rPh>
    <rPh sb="23" eb="25">
      <t>レイワ</t>
    </rPh>
    <rPh sb="32" eb="34">
      <t>ジテン</t>
    </rPh>
    <phoneticPr fontId="2"/>
  </si>
  <si>
    <t>「認定事業の累計概要」（累計：令和７年９月末日現在）</t>
    <rPh sb="1" eb="3">
      <t>ニンテイ</t>
    </rPh>
    <rPh sb="3" eb="5">
      <t>ジギョウ</t>
    </rPh>
    <rPh sb="6" eb="8">
      <t>ルイケイ</t>
    </rPh>
    <rPh sb="8" eb="10">
      <t>ガイヨウ</t>
    </rPh>
    <rPh sb="15" eb="17">
      <t>レイワ</t>
    </rPh>
    <rPh sb="20" eb="21">
      <t>ツキ</t>
    </rPh>
    <rPh sb="21" eb="23">
      <t>マツジツ</t>
    </rPh>
    <rPh sb="23" eb="25">
      <t>ゲンザイ</t>
    </rPh>
    <phoneticPr fontId="6"/>
  </si>
  <si>
    <t>「令和７年耕地及び作付面積統計」</t>
    <rPh sb="5" eb="7">
      <t>コウチ</t>
    </rPh>
    <rPh sb="7" eb="8">
      <t>オヨ</t>
    </rPh>
    <rPh sb="9" eb="11">
      <t>サクツ</t>
    </rPh>
    <rPh sb="11" eb="13">
      <t>メンセキメンセキチョウサ</t>
    </rPh>
    <phoneticPr fontId="5"/>
  </si>
  <si>
    <t>「令和７年作物統計（作況調査）」</t>
    <rPh sb="1" eb="3">
      <t>レイワ</t>
    </rPh>
    <rPh sb="4" eb="5">
      <t>ネン</t>
    </rPh>
    <rPh sb="5" eb="7">
      <t>サクモツ</t>
    </rPh>
    <rPh sb="7" eb="9">
      <t>トウケイ</t>
    </rPh>
    <rPh sb="10" eb="12">
      <t>サッキョウ</t>
    </rPh>
    <rPh sb="12" eb="14">
      <t>チョウサ</t>
    </rPh>
    <phoneticPr fontId="4"/>
  </si>
  <si>
    <t>「令和７年全国都道府県市区町村別面積調」（10月１日現在）（国土地理院）</t>
    <rPh sb="23" eb="24">
      <t>ガツ</t>
    </rPh>
    <rPh sb="25" eb="26">
      <t>ニチ</t>
    </rPh>
    <rPh sb="26" eb="28">
      <t>ゲンザイ</t>
    </rPh>
    <phoneticPr fontId="2"/>
  </si>
  <si>
    <t>令和8年1月１日現在（総務省_e-Stat）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ソウムショウ</t>
    </rPh>
    <phoneticPr fontId="4"/>
  </si>
  <si>
    <t>「令和６年生産農業所得統計」</t>
    <rPh sb="5" eb="7">
      <t>セイサン</t>
    </rPh>
    <rPh sb="11" eb="13">
      <t>トウケイ</t>
    </rPh>
    <phoneticPr fontId="5"/>
  </si>
  <si>
    <t>米   536</t>
    <phoneticPr fontId="2"/>
  </si>
  <si>
    <t>いちご   233</t>
    <phoneticPr fontId="2"/>
  </si>
  <si>
    <t>ぶどう    95</t>
    <phoneticPr fontId="2"/>
  </si>
  <si>
    <t>鶏卵    88</t>
    <phoneticPr fontId="2"/>
  </si>
  <si>
    <t>肉用牛    77</t>
    <phoneticPr fontId="2"/>
  </si>
  <si>
    <t>生乳    74</t>
    <phoneticPr fontId="2"/>
  </si>
  <si>
    <t>ねぎ    66</t>
    <phoneticPr fontId="2"/>
  </si>
  <si>
    <t>なす    62</t>
    <phoneticPr fontId="2"/>
  </si>
  <si>
    <t>豚    59</t>
    <phoneticPr fontId="2"/>
  </si>
  <si>
    <t>米   333</t>
    <phoneticPr fontId="2"/>
  </si>
  <si>
    <t>肉用牛   188</t>
    <phoneticPr fontId="2"/>
  </si>
  <si>
    <t>みかん   127</t>
    <phoneticPr fontId="2"/>
  </si>
  <si>
    <t>たまねぎ    94</t>
    <phoneticPr fontId="2"/>
  </si>
  <si>
    <t>ブロイラー    94</t>
    <phoneticPr fontId="2"/>
  </si>
  <si>
    <t>いちご    84</t>
    <phoneticPr fontId="2"/>
  </si>
  <si>
    <t>きゅうり    48</t>
    <phoneticPr fontId="2"/>
  </si>
  <si>
    <t>れんこん    21</t>
    <phoneticPr fontId="2"/>
  </si>
  <si>
    <t>肉用牛   249</t>
    <phoneticPr fontId="2"/>
  </si>
  <si>
    <t>米   163</t>
    <phoneticPr fontId="2"/>
  </si>
  <si>
    <t>ばれいしょ   158</t>
    <phoneticPr fontId="2"/>
  </si>
  <si>
    <t>豚   147</t>
    <phoneticPr fontId="2"/>
  </si>
  <si>
    <t>いちご   132</t>
    <phoneticPr fontId="2"/>
  </si>
  <si>
    <t>みかん    95</t>
    <phoneticPr fontId="2"/>
  </si>
  <si>
    <t>ブロイラー    85</t>
    <phoneticPr fontId="2"/>
  </si>
  <si>
    <t>鶏卵    63</t>
    <phoneticPr fontId="2"/>
  </si>
  <si>
    <t>生乳    49</t>
    <phoneticPr fontId="2"/>
  </si>
  <si>
    <t>レタス    47</t>
    <phoneticPr fontId="2"/>
  </si>
  <si>
    <t>米   545</t>
    <phoneticPr fontId="2"/>
  </si>
  <si>
    <t>トマト   437</t>
    <phoneticPr fontId="2"/>
  </si>
  <si>
    <t>肉用牛   420</t>
    <phoneticPr fontId="2"/>
  </si>
  <si>
    <t>生乳   332</t>
    <phoneticPr fontId="2"/>
  </si>
  <si>
    <t>豚   294</t>
    <phoneticPr fontId="2"/>
  </si>
  <si>
    <t>みかん   207</t>
    <phoneticPr fontId="2"/>
  </si>
  <si>
    <t>いちご   168</t>
    <phoneticPr fontId="2"/>
  </si>
  <si>
    <t>すいか   126</t>
    <phoneticPr fontId="2"/>
  </si>
  <si>
    <t>メロン   126</t>
    <phoneticPr fontId="2"/>
  </si>
  <si>
    <t>なす   116</t>
    <phoneticPr fontId="2"/>
  </si>
  <si>
    <t>米   316</t>
    <phoneticPr fontId="2"/>
  </si>
  <si>
    <t>肉用牛   141</t>
    <phoneticPr fontId="2"/>
  </si>
  <si>
    <t>豚   136</t>
    <phoneticPr fontId="2"/>
  </si>
  <si>
    <t>ねぎ   110</t>
    <phoneticPr fontId="2"/>
  </si>
  <si>
    <t>生乳    87</t>
    <phoneticPr fontId="2"/>
  </si>
  <si>
    <t>鶏卵    49</t>
    <phoneticPr fontId="2"/>
  </si>
  <si>
    <t>ブロイラー    47</t>
    <phoneticPr fontId="2"/>
  </si>
  <si>
    <t>トマト    43</t>
    <phoneticPr fontId="2"/>
  </si>
  <si>
    <t>いちご    35</t>
    <phoneticPr fontId="2"/>
  </si>
  <si>
    <t>みかん    33</t>
    <phoneticPr fontId="2"/>
  </si>
  <si>
    <t>肉用牛   797</t>
    <phoneticPr fontId="2"/>
  </si>
  <si>
    <t>ブロイラー   756</t>
    <phoneticPr fontId="2"/>
  </si>
  <si>
    <t>豚   580</t>
    <phoneticPr fontId="2"/>
  </si>
  <si>
    <t>米   237</t>
    <phoneticPr fontId="2"/>
  </si>
  <si>
    <t>きゅうり   208</t>
    <phoneticPr fontId="2"/>
  </si>
  <si>
    <t>ピーマン   119</t>
    <phoneticPr fontId="2"/>
  </si>
  <si>
    <t>生乳    88</t>
    <phoneticPr fontId="2"/>
  </si>
  <si>
    <t>鶏卵    82</t>
    <phoneticPr fontId="2"/>
  </si>
  <si>
    <t>かんしょ    74</t>
    <phoneticPr fontId="2"/>
  </si>
  <si>
    <t>トマト    64</t>
    <phoneticPr fontId="2"/>
  </si>
  <si>
    <t>肉用牛 1,192</t>
    <phoneticPr fontId="4"/>
  </si>
  <si>
    <t>ブロイラー 1,054</t>
    <phoneticPr fontId="2"/>
  </si>
  <si>
    <t>豚   912</t>
    <phoneticPr fontId="2"/>
  </si>
  <si>
    <t>米   336</t>
    <phoneticPr fontId="2"/>
  </si>
  <si>
    <t>鶏卵   332</t>
    <phoneticPr fontId="2"/>
  </si>
  <si>
    <t>かんしょ   223</t>
    <phoneticPr fontId="2"/>
  </si>
  <si>
    <t>茶（生葉）  157</t>
    <phoneticPr fontId="2"/>
  </si>
  <si>
    <t>ばれいしょ   129</t>
    <phoneticPr fontId="2"/>
  </si>
  <si>
    <t>キャベツ    89</t>
    <phoneticPr fontId="2"/>
  </si>
  <si>
    <t>肉用牛  3,064</t>
    <rPh sb="0" eb="3">
      <t>ニクヨウウシ</t>
    </rPh>
    <phoneticPr fontId="2"/>
  </si>
  <si>
    <t>ブロイラー  2,165</t>
    <phoneticPr fontId="2"/>
  </si>
  <si>
    <t>生乳    734</t>
    <phoneticPr fontId="4"/>
  </si>
  <si>
    <t>豚  2,183</t>
    <phoneticPr fontId="2"/>
  </si>
  <si>
    <t>いちご    703</t>
    <phoneticPr fontId="2"/>
  </si>
  <si>
    <t>トマト    666</t>
    <phoneticPr fontId="4"/>
  </si>
  <si>
    <t>みかん    559</t>
    <phoneticPr fontId="4"/>
  </si>
  <si>
    <t>きゅうり    392</t>
    <phoneticPr fontId="4"/>
  </si>
  <si>
    <t>米  2,466</t>
    <phoneticPr fontId="2"/>
  </si>
  <si>
    <t>鶏卵    725</t>
    <phoneticPr fontId="2"/>
  </si>
  <si>
    <t>「野生鳥獣による都道府県別農作物被害状況」（令和６年度）</t>
    <rPh sb="1" eb="3">
      <t>ヤセイ</t>
    </rPh>
    <rPh sb="3" eb="5">
      <t>チョウジュウ</t>
    </rPh>
    <rPh sb="8" eb="13">
      <t>トドウフケンベツ</t>
    </rPh>
    <rPh sb="13" eb="16">
      <t>ノウサクモツ</t>
    </rPh>
    <rPh sb="16" eb="18">
      <t>ヒガイ</t>
    </rPh>
    <rPh sb="18" eb="20">
      <t>ジョウキョウ</t>
    </rPh>
    <rPh sb="22" eb="24">
      <t>レイワ</t>
    </rPh>
    <rPh sb="25" eb="27">
      <t>ネンド</t>
    </rPh>
    <phoneticPr fontId="2"/>
  </si>
  <si>
    <t>米 25,640</t>
    <rPh sb="0" eb="1">
      <t>コメ</t>
    </rPh>
    <phoneticPr fontId="2"/>
  </si>
  <si>
    <t>生乳  8,944</t>
    <rPh sb="0" eb="1">
      <t>ナマ</t>
    </rPh>
    <rPh sb="1" eb="2">
      <t>チチ</t>
    </rPh>
    <phoneticPr fontId="2"/>
  </si>
  <si>
    <t>肉用牛  7,860</t>
    <rPh sb="0" eb="2">
      <t>ニクヨウ</t>
    </rPh>
    <rPh sb="2" eb="3">
      <t>ウシ</t>
    </rPh>
    <phoneticPr fontId="2"/>
  </si>
  <si>
    <t>ブロイラー  4,259</t>
    <phoneticPr fontId="4"/>
  </si>
  <si>
    <t>トマト  2,442</t>
    <phoneticPr fontId="4"/>
  </si>
  <si>
    <t>ぶどう  2,145</t>
    <phoneticPr fontId="4"/>
  </si>
  <si>
    <t>いちご  2,144</t>
    <phoneticPr fontId="2"/>
  </si>
  <si>
    <t>りんご  1,945</t>
    <phoneticPr fontId="4"/>
  </si>
  <si>
    <t>豚  7,629</t>
    <phoneticPr fontId="4"/>
  </si>
  <si>
    <t>鶏卵  5,852</t>
    <phoneticPr fontId="2"/>
  </si>
  <si>
    <t>「令和６年度の都道府県別の荒廃農地の発生状況」（令和７年３月31日現在）</t>
    <rPh sb="1" eb="3">
      <t>レイワ</t>
    </rPh>
    <rPh sb="4" eb="5">
      <t>ネン</t>
    </rPh>
    <rPh sb="5" eb="6">
      <t>ド</t>
    </rPh>
    <rPh sb="7" eb="11">
      <t>トドウフケン</t>
    </rPh>
    <rPh sb="11" eb="12">
      <t>ベツ</t>
    </rPh>
    <rPh sb="13" eb="15">
      <t>コウハイ</t>
    </rPh>
    <rPh sb="15" eb="17">
      <t>ノウチ</t>
    </rPh>
    <rPh sb="18" eb="20">
      <t>ハッセイ</t>
    </rPh>
    <rPh sb="20" eb="22">
      <t>ジョウキョウ</t>
    </rPh>
    <rPh sb="24" eb="26">
      <t>レイワ</t>
    </rPh>
    <rPh sb="27" eb="28">
      <t>ネン</t>
    </rPh>
    <rPh sb="29" eb="30">
      <t>ツキ</t>
    </rPh>
    <rPh sb="32" eb="33">
      <t>ヒ</t>
    </rPh>
    <rPh sb="33" eb="35">
      <t>ゲンザイ</t>
    </rPh>
    <phoneticPr fontId="2"/>
  </si>
  <si>
    <r>
      <rPr>
        <sz val="8"/>
        <rFont val="ＭＳ 明朝"/>
        <family val="1"/>
        <charset val="128"/>
      </rPr>
      <t>アスパラガス</t>
    </r>
    <r>
      <rPr>
        <sz val="10"/>
        <rFont val="ＭＳ 明朝"/>
        <family val="1"/>
        <charset val="128"/>
      </rPr>
      <t xml:space="preserve">    25</t>
    </r>
    <phoneticPr fontId="2"/>
  </si>
  <si>
    <t>「農業生産基盤の整備状況について」（令和６年３月）</t>
    <rPh sb="1" eb="3">
      <t>ノウギョウ</t>
    </rPh>
    <rPh sb="3" eb="5">
      <t>セイサン</t>
    </rPh>
    <rPh sb="5" eb="7">
      <t>キバン</t>
    </rPh>
    <rPh sb="8" eb="10">
      <t>セイビ</t>
    </rPh>
    <rPh sb="10" eb="12">
      <t>ジョウキョウ</t>
    </rPh>
    <rPh sb="18" eb="20">
      <t>レイワ</t>
    </rPh>
    <rPh sb="21" eb="22">
      <t>ネン</t>
    </rPh>
    <rPh sb="23" eb="24">
      <t>ツキ</t>
    </rPh>
    <phoneticPr fontId="2"/>
  </si>
  <si>
    <t>「都道府県別農業経営改善計画の認定状況（総数及び法人・女性・共同申請別）」（令和７年３月末現在）</t>
    <rPh sb="1" eb="5">
      <t>トドウフケン</t>
    </rPh>
    <rPh sb="5" eb="6">
      <t>ベツ</t>
    </rPh>
    <rPh sb="6" eb="8">
      <t>ノウギョウ</t>
    </rPh>
    <rPh sb="8" eb="10">
      <t>ケイエイ</t>
    </rPh>
    <rPh sb="10" eb="12">
      <t>カイゼン</t>
    </rPh>
    <rPh sb="12" eb="14">
      <t>ケイカク</t>
    </rPh>
    <rPh sb="15" eb="17">
      <t>ニンテイ</t>
    </rPh>
    <rPh sb="17" eb="19">
      <t>ジョウキョウ</t>
    </rPh>
    <rPh sb="20" eb="22">
      <t>ソウスウ</t>
    </rPh>
    <rPh sb="22" eb="23">
      <t>オヨ</t>
    </rPh>
    <rPh sb="24" eb="26">
      <t>ホウジン</t>
    </rPh>
    <rPh sb="27" eb="29">
      <t>ジョセイ</t>
    </rPh>
    <rPh sb="30" eb="32">
      <t>キョウドウ</t>
    </rPh>
    <rPh sb="32" eb="34">
      <t>シンセイ</t>
    </rPh>
    <rPh sb="34" eb="35">
      <t>ベツ</t>
    </rPh>
    <rPh sb="38" eb="40">
      <t>レイワ</t>
    </rPh>
    <rPh sb="41" eb="42">
      <t>ネン</t>
    </rPh>
    <rPh sb="43" eb="44">
      <t>ガツ</t>
    </rPh>
    <rPh sb="44" eb="45">
      <t>マツ</t>
    </rPh>
    <rPh sb="45" eb="47">
      <t>ゲンザイ</t>
    </rPh>
    <phoneticPr fontId="4"/>
  </si>
  <si>
    <t>「令和６年営農類型別経営統計」</t>
    <phoneticPr fontId="4"/>
  </si>
  <si>
    <t>「令和６事業年度農業協同組合及び同連合会一斉調査結果」</t>
    <rPh sb="1" eb="3">
      <t>レイワ</t>
    </rPh>
    <rPh sb="4" eb="6">
      <t>ジギョウ</t>
    </rPh>
    <rPh sb="6" eb="8">
      <t>ネンド</t>
    </rPh>
    <rPh sb="16" eb="17">
      <t>ドウ</t>
    </rPh>
    <rPh sb="24" eb="26">
      <t>ケッカ</t>
    </rPh>
    <phoneticPr fontId="2"/>
  </si>
  <si>
    <t>「2025年農林業センサス」（確定値）</t>
    <rPh sb="5" eb="6">
      <t>ネン</t>
    </rPh>
    <rPh sb="6" eb="9">
      <t>ノウリンギョウ</t>
    </rPh>
    <rPh sb="15" eb="18">
      <t>カクテイチ</t>
    </rPh>
    <phoneticPr fontId="4"/>
  </si>
  <si>
    <t>「令和５年度６次産業化総合調査結果」</t>
  </si>
  <si>
    <t>「令和６年度６次産業化総合調査結果」</t>
    <phoneticPr fontId="2"/>
  </si>
  <si>
    <t>「令和６年林業産出額」</t>
    <phoneticPr fontId="2"/>
  </si>
  <si>
    <t>「令和６年漁業産出額」</t>
    <phoneticPr fontId="2"/>
  </si>
  <si>
    <t>「令和６年漁業・養殖業生産統計」</t>
    <phoneticPr fontId="2"/>
  </si>
  <si>
    <t>九州管内農林水産統計指標（令和８年４月１日現在）</t>
    <phoneticPr fontId="2"/>
  </si>
  <si>
    <t>摘　　　要（資料名）</t>
    <rPh sb="0" eb="1">
      <t>テキ</t>
    </rPh>
    <rPh sb="4" eb="5">
      <t>ヨウ</t>
    </rPh>
    <rPh sb="6" eb="8">
      <t>シリョウ</t>
    </rPh>
    <rPh sb="8" eb="9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</si>
</sst>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"/>
    <numFmt numFmtId="177" formatCode="0.0"/>
    <numFmt numFmtId="178" formatCode="##\ ###.0"/>
    <numFmt numFmtId="179" formatCode="#\ ##0\ 000"/>
    <numFmt numFmtId="180" formatCode="0.0\ﾎ\ﾟ\ｲ\ﾝ\ﾄ"/>
    <numFmt numFmtId="181" formatCode="0.0;&quot;△ &quot;0.0"/>
    <numFmt numFmtId="182" formatCode="#,##0.0;[Red]\-#,##0.0"/>
    <numFmt numFmtId="183" formatCode="#,###,##0;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b/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C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0" fontId="8" fillId="0" borderId="0"/>
    <xf numFmtId="0" fontId="9" fillId="0" borderId="0"/>
    <xf numFmtId="0" fontId="9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/>
    <xf numFmtId="0" fontId="10" fillId="0" borderId="0">
      <alignment vertical="center"/>
    </xf>
    <xf numFmtId="0" fontId="9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4" fillId="0" borderId="0"/>
    <xf numFmtId="0" fontId="9" fillId="0" borderId="0"/>
    <xf numFmtId="0" fontId="21" fillId="0" borderId="0"/>
  </cellStyleXfs>
  <cellXfs count="629">
    <xf numFmtId="0" fontId="0" fillId="0" borderId="0" xfId="0">
      <alignment vertical="center"/>
    </xf>
    <xf numFmtId="3" fontId="8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77" fontId="8" fillId="2" borderId="3" xfId="0" applyNumberFormat="1" applyFont="1" applyFill="1" applyBorder="1">
      <alignment vertical="center"/>
    </xf>
    <xf numFmtId="38" fontId="8" fillId="0" borderId="3" xfId="1" applyFont="1" applyFill="1" applyBorder="1" applyAlignment="1" applyProtection="1">
      <alignment vertical="center"/>
    </xf>
    <xf numFmtId="38" fontId="8" fillId="0" borderId="57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>
      <alignment vertical="center"/>
    </xf>
    <xf numFmtId="177" fontId="8" fillId="2" borderId="14" xfId="0" applyNumberFormat="1" applyFont="1" applyFill="1" applyBorder="1">
      <alignment vertical="center"/>
    </xf>
    <xf numFmtId="3" fontId="8" fillId="0" borderId="14" xfId="0" applyNumberFormat="1" applyFont="1" applyBorder="1">
      <alignment vertical="center"/>
    </xf>
    <xf numFmtId="3" fontId="8" fillId="0" borderId="16" xfId="0" applyNumberFormat="1" applyFont="1" applyBorder="1">
      <alignment vertical="center"/>
    </xf>
    <xf numFmtId="3" fontId="8" fillId="0" borderId="15" xfId="0" applyNumberFormat="1" applyFont="1" applyBorder="1">
      <alignment vertical="center"/>
    </xf>
    <xf numFmtId="181" fontId="8" fillId="2" borderId="20" xfId="0" applyNumberFormat="1" applyFont="1" applyFill="1" applyBorder="1" applyAlignment="1">
      <alignment horizontal="right" vertical="center"/>
    </xf>
    <xf numFmtId="176" fontId="8" fillId="0" borderId="20" xfId="0" applyNumberFormat="1" applyFont="1" applyBorder="1">
      <alignment vertical="center"/>
    </xf>
    <xf numFmtId="176" fontId="8" fillId="0" borderId="22" xfId="0" applyNumberFormat="1" applyFont="1" applyBorder="1">
      <alignment vertical="center"/>
    </xf>
    <xf numFmtId="176" fontId="8" fillId="0" borderId="21" xfId="0" applyNumberFormat="1" applyFont="1" applyBorder="1">
      <alignment vertical="center"/>
    </xf>
    <xf numFmtId="177" fontId="8" fillId="2" borderId="20" xfId="0" applyNumberFormat="1" applyFont="1" applyFill="1" applyBorder="1">
      <alignment vertical="center"/>
    </xf>
    <xf numFmtId="3" fontId="8" fillId="0" borderId="20" xfId="0" applyNumberFormat="1" applyFont="1" applyBorder="1">
      <alignment vertical="center"/>
    </xf>
    <xf numFmtId="3" fontId="8" fillId="0" borderId="22" xfId="0" applyNumberFormat="1" applyFont="1" applyBorder="1">
      <alignment vertical="center"/>
    </xf>
    <xf numFmtId="3" fontId="8" fillId="0" borderId="21" xfId="0" applyNumberFormat="1" applyFont="1" applyBorder="1">
      <alignment vertical="center"/>
    </xf>
    <xf numFmtId="177" fontId="8" fillId="2" borderId="27" xfId="0" applyNumberFormat="1" applyFont="1" applyFill="1" applyBorder="1">
      <alignment vertical="center"/>
    </xf>
    <xf numFmtId="3" fontId="8" fillId="0" borderId="27" xfId="0" applyNumberFormat="1" applyFont="1" applyBorder="1">
      <alignment vertical="center"/>
    </xf>
    <xf numFmtId="3" fontId="8" fillId="0" borderId="29" xfId="0" applyNumberFormat="1" applyFont="1" applyBorder="1">
      <alignment vertical="center"/>
    </xf>
    <xf numFmtId="3" fontId="8" fillId="0" borderId="28" xfId="0" applyNumberFormat="1" applyFont="1" applyBorder="1">
      <alignment vertical="center"/>
    </xf>
    <xf numFmtId="181" fontId="8" fillId="2" borderId="42" xfId="0" applyNumberFormat="1" applyFont="1" applyFill="1" applyBorder="1" applyAlignment="1">
      <alignment horizontal="right" vertical="center"/>
    </xf>
    <xf numFmtId="176" fontId="8" fillId="0" borderId="42" xfId="0" applyNumberFormat="1" applyFont="1" applyBorder="1">
      <alignment vertical="center"/>
    </xf>
    <xf numFmtId="176" fontId="8" fillId="0" borderId="44" xfId="0" applyNumberFormat="1" applyFont="1" applyBorder="1">
      <alignment vertical="center"/>
    </xf>
    <xf numFmtId="177" fontId="8" fillId="2" borderId="33" xfId="0" applyNumberFormat="1" applyFont="1" applyFill="1" applyBorder="1">
      <alignment vertical="center"/>
    </xf>
    <xf numFmtId="3" fontId="8" fillId="0" borderId="33" xfId="0" applyNumberFormat="1" applyFont="1" applyBorder="1">
      <alignment vertical="center"/>
    </xf>
    <xf numFmtId="3" fontId="8" fillId="0" borderId="35" xfId="0" applyNumberFormat="1" applyFont="1" applyBorder="1">
      <alignment vertical="center"/>
    </xf>
    <xf numFmtId="3" fontId="8" fillId="0" borderId="34" xfId="0" applyNumberFormat="1" applyFont="1" applyBorder="1">
      <alignment vertical="center"/>
    </xf>
    <xf numFmtId="181" fontId="8" fillId="2" borderId="27" xfId="0" applyNumberFormat="1" applyFont="1" applyFill="1" applyBorder="1" applyAlignment="1">
      <alignment horizontal="right" vertical="center"/>
    </xf>
    <xf numFmtId="176" fontId="8" fillId="0" borderId="27" xfId="0" applyNumberFormat="1" applyFont="1" applyBorder="1">
      <alignment vertical="center"/>
    </xf>
    <xf numFmtId="176" fontId="8" fillId="0" borderId="29" xfId="0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38" fontId="11" fillId="0" borderId="0" xfId="1" applyFont="1">
      <alignment vertical="center"/>
    </xf>
    <xf numFmtId="3" fontId="8" fillId="0" borderId="3" xfId="0" applyNumberFormat="1" applyFont="1" applyBorder="1">
      <alignment vertical="center"/>
    </xf>
    <xf numFmtId="3" fontId="8" fillId="0" borderId="57" xfId="0" applyNumberFormat="1" applyFont="1" applyBorder="1">
      <alignment vertical="center"/>
    </xf>
    <xf numFmtId="3" fontId="8" fillId="0" borderId="6" xfId="0" applyNumberFormat="1" applyFont="1" applyBorder="1">
      <alignment vertical="center"/>
    </xf>
    <xf numFmtId="3" fontId="8" fillId="0" borderId="20" xfId="2" applyNumberFormat="1" applyFont="1" applyBorder="1" applyAlignment="1">
      <alignment vertical="center"/>
    </xf>
    <xf numFmtId="3" fontId="8" fillId="0" borderId="22" xfId="2" applyNumberFormat="1" applyFont="1" applyBorder="1" applyAlignment="1">
      <alignment vertical="center"/>
    </xf>
    <xf numFmtId="3" fontId="8" fillId="0" borderId="21" xfId="2" applyNumberFormat="1" applyFont="1" applyBorder="1" applyAlignment="1">
      <alignment vertical="center"/>
    </xf>
    <xf numFmtId="3" fontId="8" fillId="0" borderId="27" xfId="2" applyNumberFormat="1" applyFont="1" applyBorder="1" applyAlignment="1">
      <alignment vertical="center"/>
    </xf>
    <xf numFmtId="3" fontId="8" fillId="0" borderId="29" xfId="2" applyNumberFormat="1" applyFont="1" applyBorder="1" applyAlignment="1">
      <alignment vertical="center"/>
    </xf>
    <xf numFmtId="3" fontId="8" fillId="0" borderId="28" xfId="2" applyNumberFormat="1" applyFont="1" applyBorder="1" applyAlignment="1">
      <alignment vertical="center"/>
    </xf>
    <xf numFmtId="3" fontId="8" fillId="0" borderId="68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8" fillId="0" borderId="67" xfId="0" applyNumberFormat="1" applyFont="1" applyBorder="1" applyAlignment="1">
      <alignment horizontal="right" vertical="center"/>
    </xf>
    <xf numFmtId="3" fontId="8" fillId="0" borderId="29" xfId="0" applyNumberFormat="1" applyFont="1" applyBorder="1" applyAlignment="1">
      <alignment horizontal="right" vertical="center"/>
    </xf>
    <xf numFmtId="3" fontId="8" fillId="0" borderId="26" xfId="0" applyNumberFormat="1" applyFont="1" applyBorder="1" applyAlignment="1">
      <alignment horizontal="right" vertical="center"/>
    </xf>
    <xf numFmtId="177" fontId="8" fillId="2" borderId="0" xfId="0" applyNumberFormat="1" applyFont="1" applyFill="1">
      <alignment vertical="center"/>
    </xf>
    <xf numFmtId="3" fontId="8" fillId="0" borderId="0" xfId="0" applyNumberFormat="1" applyFont="1">
      <alignment vertical="center"/>
    </xf>
    <xf numFmtId="3" fontId="8" fillId="0" borderId="74" xfId="0" applyNumberFormat="1" applyFont="1" applyBorder="1">
      <alignment vertical="center"/>
    </xf>
    <xf numFmtId="3" fontId="8" fillId="0" borderId="37" xfId="0" applyNumberFormat="1" applyFont="1" applyBorder="1">
      <alignment vertical="center"/>
    </xf>
    <xf numFmtId="177" fontId="8" fillId="2" borderId="27" xfId="0" applyNumberFormat="1" applyFont="1" applyFill="1" applyBorder="1" applyAlignment="1">
      <alignment horizontal="right" vertical="center"/>
    </xf>
    <xf numFmtId="3" fontId="8" fillId="0" borderId="14" xfId="3" applyNumberFormat="1" applyFont="1" applyBorder="1" applyAlignment="1">
      <alignment vertical="center"/>
    </xf>
    <xf numFmtId="3" fontId="8" fillId="0" borderId="16" xfId="3" applyNumberFormat="1" applyFont="1" applyBorder="1" applyAlignment="1">
      <alignment vertical="center"/>
    </xf>
    <xf numFmtId="3" fontId="8" fillId="0" borderId="15" xfId="3" applyNumberFormat="1" applyFont="1" applyBorder="1" applyAlignment="1">
      <alignment vertical="center"/>
    </xf>
    <xf numFmtId="177" fontId="8" fillId="2" borderId="42" xfId="0" applyNumberFormat="1" applyFont="1" applyFill="1" applyBorder="1">
      <alignment vertical="center"/>
    </xf>
    <xf numFmtId="3" fontId="8" fillId="0" borderId="42" xfId="0" applyNumberFormat="1" applyFont="1" applyBorder="1">
      <alignment vertical="center"/>
    </xf>
    <xf numFmtId="3" fontId="8" fillId="0" borderId="44" xfId="0" applyNumberFormat="1" applyFont="1" applyBorder="1">
      <alignment vertical="center"/>
    </xf>
    <xf numFmtId="3" fontId="8" fillId="0" borderId="43" xfId="0" applyNumberFormat="1" applyFont="1" applyBorder="1">
      <alignment vertical="center"/>
    </xf>
    <xf numFmtId="3" fontId="8" fillId="0" borderId="68" xfId="0" applyNumberFormat="1" applyFont="1" applyBorder="1" applyAlignment="1" applyProtection="1">
      <alignment horizontal="right" vertical="center"/>
      <protection locked="0"/>
    </xf>
    <xf numFmtId="3" fontId="8" fillId="0" borderId="16" xfId="0" applyNumberFormat="1" applyFont="1" applyBorder="1" applyAlignment="1" applyProtection="1">
      <alignment horizontal="right" vertical="center"/>
      <protection locked="0"/>
    </xf>
    <xf numFmtId="3" fontId="8" fillId="0" borderId="33" xfId="0" applyNumberFormat="1" applyFont="1" applyBorder="1" applyAlignment="1" applyProtection="1">
      <alignment horizontal="right" vertical="center"/>
      <protection locked="0"/>
    </xf>
    <xf numFmtId="3" fontId="8" fillId="0" borderId="20" xfId="0" applyNumberFormat="1" applyFont="1" applyBorder="1" applyAlignment="1" applyProtection="1">
      <alignment horizontal="right" vertical="center"/>
      <protection locked="0"/>
    </xf>
    <xf numFmtId="3" fontId="8" fillId="0" borderId="22" xfId="0" applyNumberFormat="1" applyFont="1" applyBorder="1" applyAlignment="1" applyProtection="1">
      <alignment horizontal="right" vertical="center"/>
      <protection locked="0"/>
    </xf>
    <xf numFmtId="3" fontId="8" fillId="0" borderId="21" xfId="0" applyNumberFormat="1" applyFont="1" applyBorder="1" applyAlignment="1" applyProtection="1">
      <alignment horizontal="right" vertical="center"/>
      <protection locked="0"/>
    </xf>
    <xf numFmtId="3" fontId="8" fillId="0" borderId="33" xfId="0" applyNumberFormat="1" applyFont="1" applyBorder="1" applyAlignment="1">
      <alignment horizontal="right"/>
    </xf>
    <xf numFmtId="3" fontId="8" fillId="0" borderId="35" xfId="0" applyNumberFormat="1" applyFont="1" applyBorder="1" applyAlignment="1">
      <alignment horizontal="right"/>
    </xf>
    <xf numFmtId="3" fontId="8" fillId="0" borderId="33" xfId="0" applyNumberFormat="1" applyFont="1" applyBorder="1" applyAlignment="1"/>
    <xf numFmtId="3" fontId="8" fillId="0" borderId="34" xfId="0" applyNumberFormat="1" applyFont="1" applyBorder="1" applyAlignment="1">
      <alignment horizontal="right"/>
    </xf>
    <xf numFmtId="177" fontId="8" fillId="2" borderId="33" xfId="0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8" fillId="0" borderId="0" xfId="0" applyNumberFormat="1" applyFont="1" applyAlignment="1" applyProtection="1">
      <alignment horizontal="right" vertical="center"/>
      <protection locked="0"/>
    </xf>
    <xf numFmtId="3" fontId="8" fillId="0" borderId="35" xfId="0" applyNumberFormat="1" applyFont="1" applyBorder="1" applyAlignment="1" applyProtection="1">
      <alignment horizontal="right" vertical="center"/>
      <protection locked="0"/>
    </xf>
    <xf numFmtId="3" fontId="8" fillId="0" borderId="34" xfId="0" applyNumberFormat="1" applyFont="1" applyBorder="1" applyAlignment="1" applyProtection="1">
      <alignment horizontal="right" vertical="center"/>
      <protection locked="0"/>
    </xf>
    <xf numFmtId="176" fontId="8" fillId="0" borderId="1" xfId="0" applyNumberFormat="1" applyFont="1" applyBorder="1" applyAlignment="1" applyProtection="1">
      <alignment horizontal="right" vertical="center"/>
      <protection locked="0"/>
    </xf>
    <xf numFmtId="176" fontId="8" fillId="0" borderId="29" xfId="0" applyNumberFormat="1" applyFont="1" applyBorder="1" applyAlignment="1" applyProtection="1">
      <alignment horizontal="right" vertical="center"/>
      <protection locked="0"/>
    </xf>
    <xf numFmtId="176" fontId="8" fillId="0" borderId="27" xfId="0" applyNumberFormat="1" applyFont="1" applyBorder="1" applyAlignment="1" applyProtection="1">
      <alignment horizontal="right" vertical="center"/>
      <protection locked="0"/>
    </xf>
    <xf numFmtId="176" fontId="8" fillId="0" borderId="28" xfId="0" applyNumberFormat="1" applyFont="1" applyBorder="1" applyAlignment="1" applyProtection="1">
      <alignment horizontal="right" vertical="center"/>
      <protection locked="0"/>
    </xf>
    <xf numFmtId="177" fontId="8" fillId="2" borderId="20" xfId="0" applyNumberFormat="1" applyFont="1" applyFill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177" fontId="8" fillId="2" borderId="39" xfId="0" applyNumberFormat="1" applyFont="1" applyFill="1" applyBorder="1" applyAlignment="1">
      <alignment horizontal="right" vertical="center"/>
    </xf>
    <xf numFmtId="3" fontId="8" fillId="0" borderId="39" xfId="0" applyNumberFormat="1" applyFont="1" applyBorder="1" applyAlignment="1" applyProtection="1">
      <alignment horizontal="right" vertical="center"/>
      <protection locked="0"/>
    </xf>
    <xf numFmtId="3" fontId="8" fillId="0" borderId="40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177" fontId="8" fillId="2" borderId="14" xfId="0" applyNumberFormat="1" applyFont="1" applyFill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 applyProtection="1">
      <alignment horizontal="right" vertical="center"/>
      <protection locked="0"/>
    </xf>
    <xf numFmtId="3" fontId="8" fillId="0" borderId="15" xfId="0" applyNumberFormat="1" applyFont="1" applyBorder="1" applyAlignment="1" applyProtection="1">
      <alignment horizontal="right" vertical="center"/>
      <protection locked="0"/>
    </xf>
    <xf numFmtId="3" fontId="8" fillId="0" borderId="27" xfId="0" applyNumberFormat="1" applyFont="1" applyBorder="1" applyAlignment="1" applyProtection="1">
      <alignment horizontal="right" vertical="center"/>
      <protection locked="0"/>
    </xf>
    <xf numFmtId="3" fontId="8" fillId="0" borderId="29" xfId="0" applyNumberFormat="1" applyFont="1" applyBorder="1" applyAlignment="1" applyProtection="1">
      <alignment horizontal="right" vertical="center"/>
      <protection locked="0"/>
    </xf>
    <xf numFmtId="3" fontId="8" fillId="0" borderId="28" xfId="0" applyNumberFormat="1" applyFont="1" applyBorder="1" applyAlignment="1" applyProtection="1">
      <alignment horizontal="right" vertical="center"/>
      <protection locked="0"/>
    </xf>
    <xf numFmtId="3" fontId="8" fillId="0" borderId="33" xfId="0" applyNumberFormat="1" applyFont="1" applyBorder="1" applyAlignment="1">
      <alignment horizontal="right" vertical="center"/>
    </xf>
    <xf numFmtId="3" fontId="8" fillId="0" borderId="35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177" fontId="8" fillId="2" borderId="42" xfId="0" applyNumberFormat="1" applyFont="1" applyFill="1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3" fontId="8" fillId="0" borderId="44" xfId="0" applyNumberFormat="1" applyFont="1" applyBorder="1" applyAlignment="1">
      <alignment horizontal="right" vertical="center"/>
    </xf>
    <xf numFmtId="3" fontId="8" fillId="0" borderId="43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57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176" fontId="8" fillId="2" borderId="27" xfId="0" applyNumberFormat="1" applyFont="1" applyFill="1" applyBorder="1">
      <alignment vertical="center"/>
    </xf>
    <xf numFmtId="176" fontId="8" fillId="0" borderId="27" xfId="0" applyNumberFormat="1" applyFont="1" applyBorder="1" applyAlignment="1">
      <alignment horizontal="right" vertical="center"/>
    </xf>
    <xf numFmtId="176" fontId="8" fillId="0" borderId="29" xfId="0" applyNumberFormat="1" applyFont="1" applyBorder="1" applyAlignment="1">
      <alignment horizontal="right" vertical="center"/>
    </xf>
    <xf numFmtId="176" fontId="8" fillId="0" borderId="28" xfId="0" applyNumberFormat="1" applyFont="1" applyBorder="1" applyAlignment="1">
      <alignment horizontal="right" vertical="center"/>
    </xf>
    <xf numFmtId="177" fontId="8" fillId="2" borderId="0" xfId="0" applyNumberFormat="1" applyFont="1" applyFill="1" applyAlignment="1">
      <alignment horizontal="right" vertical="center"/>
    </xf>
    <xf numFmtId="3" fontId="8" fillId="0" borderId="74" xfId="0" applyNumberFormat="1" applyFont="1" applyBorder="1" applyAlignment="1">
      <alignment horizontal="right" vertical="center"/>
    </xf>
    <xf numFmtId="3" fontId="8" fillId="0" borderId="37" xfId="0" applyNumberFormat="1" applyFont="1" applyBorder="1" applyAlignment="1">
      <alignment horizontal="right" vertical="center"/>
    </xf>
    <xf numFmtId="177" fontId="8" fillId="2" borderId="46" xfId="0" applyNumberFormat="1" applyFont="1" applyFill="1" applyBorder="1" applyAlignment="1">
      <alignment horizontal="right"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8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177" fontId="8" fillId="2" borderId="54" xfId="0" applyNumberFormat="1" applyFont="1" applyFill="1" applyBorder="1" applyAlignment="1">
      <alignment horizontal="right" vertical="center"/>
    </xf>
    <xf numFmtId="3" fontId="8" fillId="0" borderId="54" xfId="0" applyNumberFormat="1" applyFont="1" applyBorder="1" applyAlignment="1" applyProtection="1">
      <alignment horizontal="right" vertical="center"/>
      <protection locked="0"/>
    </xf>
    <xf numFmtId="3" fontId="8" fillId="0" borderId="80" xfId="0" applyNumberFormat="1" applyFont="1" applyBorder="1" applyAlignment="1" applyProtection="1">
      <alignment horizontal="right" vertical="center"/>
      <protection locked="0"/>
    </xf>
    <xf numFmtId="3" fontId="8" fillId="0" borderId="52" xfId="0" applyNumberFormat="1" applyFont="1" applyBorder="1" applyAlignment="1" applyProtection="1">
      <alignment horizontal="right" vertical="center"/>
      <protection locked="0"/>
    </xf>
    <xf numFmtId="3" fontId="8" fillId="0" borderId="5" xfId="0" applyNumberFormat="1" applyFont="1" applyBorder="1">
      <alignment vertical="center"/>
    </xf>
    <xf numFmtId="3" fontId="8" fillId="0" borderId="40" xfId="0" applyNumberFormat="1" applyFont="1" applyBorder="1">
      <alignment vertical="center"/>
    </xf>
    <xf numFmtId="3" fontId="8" fillId="0" borderId="39" xfId="0" applyNumberFormat="1" applyFont="1" applyBorder="1">
      <alignment vertical="center"/>
    </xf>
    <xf numFmtId="3" fontId="8" fillId="0" borderId="7" xfId="0" applyNumberFormat="1" applyFont="1" applyBorder="1">
      <alignment vertical="center"/>
    </xf>
    <xf numFmtId="3" fontId="8" fillId="0" borderId="74" xfId="0" applyNumberFormat="1" applyFont="1" applyBorder="1" applyAlignment="1" applyProtection="1">
      <alignment horizontal="right" vertical="center"/>
      <protection locked="0"/>
    </xf>
    <xf numFmtId="3" fontId="8" fillId="0" borderId="37" xfId="0" applyNumberFormat="1" applyFont="1" applyBorder="1" applyAlignment="1" applyProtection="1">
      <alignment horizontal="right" vertical="center"/>
      <protection locked="0"/>
    </xf>
    <xf numFmtId="3" fontId="11" fillId="0" borderId="0" xfId="0" applyNumberFormat="1" applyFont="1">
      <alignment vertical="center"/>
    </xf>
    <xf numFmtId="3" fontId="16" fillId="3" borderId="68" xfId="0" applyNumberFormat="1" applyFont="1" applyFill="1" applyBorder="1" applyAlignment="1" applyProtection="1">
      <alignment horizontal="right" vertical="center"/>
      <protection locked="0"/>
    </xf>
    <xf numFmtId="3" fontId="16" fillId="3" borderId="38" xfId="0" applyNumberFormat="1" applyFont="1" applyFill="1" applyBorder="1" applyAlignment="1" applyProtection="1">
      <alignment horizontal="right" vertical="center"/>
      <protection locked="0"/>
    </xf>
    <xf numFmtId="3" fontId="16" fillId="3" borderId="67" xfId="0" applyNumberFormat="1" applyFont="1" applyFill="1" applyBorder="1" applyAlignment="1" applyProtection="1">
      <alignment horizontal="right" vertical="center"/>
      <protection locked="0"/>
    </xf>
    <xf numFmtId="3" fontId="16" fillId="3" borderId="68" xfId="0" applyNumberFormat="1" applyFont="1" applyFill="1" applyBorder="1" applyAlignment="1">
      <alignment horizontal="right" vertical="center"/>
    </xf>
    <xf numFmtId="3" fontId="16" fillId="3" borderId="38" xfId="0" applyNumberFormat="1" applyFont="1" applyFill="1" applyBorder="1" applyAlignment="1">
      <alignment horizontal="right" vertical="center"/>
    </xf>
    <xf numFmtId="3" fontId="16" fillId="3" borderId="67" xfId="0" applyNumberFormat="1" applyFont="1" applyFill="1" applyBorder="1" applyAlignment="1">
      <alignment horizontal="right" vertical="center"/>
    </xf>
    <xf numFmtId="3" fontId="16" fillId="3" borderId="53" xfId="0" applyNumberFormat="1" applyFont="1" applyFill="1" applyBorder="1" applyAlignment="1">
      <alignment horizontal="right" vertical="center"/>
    </xf>
    <xf numFmtId="3" fontId="16" fillId="3" borderId="70" xfId="0" applyNumberFormat="1" applyFont="1" applyFill="1" applyBorder="1" applyAlignment="1">
      <alignment horizontal="right" vertical="center"/>
    </xf>
    <xf numFmtId="3" fontId="16" fillId="3" borderId="53" xfId="0" applyNumberFormat="1" applyFont="1" applyFill="1" applyBorder="1" applyAlignment="1" applyProtection="1">
      <alignment horizontal="right" vertical="center"/>
      <protection locked="0"/>
    </xf>
    <xf numFmtId="38" fontId="16" fillId="3" borderId="68" xfId="1" applyFont="1" applyFill="1" applyBorder="1">
      <alignment vertical="center"/>
    </xf>
    <xf numFmtId="38" fontId="16" fillId="3" borderId="70" xfId="1" applyFont="1" applyFill="1" applyBorder="1">
      <alignment vertical="center"/>
    </xf>
    <xf numFmtId="38" fontId="16" fillId="3" borderId="38" xfId="1" applyFont="1" applyFill="1" applyBorder="1">
      <alignment vertical="center"/>
    </xf>
    <xf numFmtId="38" fontId="16" fillId="3" borderId="67" xfId="1" applyFont="1" applyFill="1" applyBorder="1">
      <alignment vertical="center"/>
    </xf>
    <xf numFmtId="38" fontId="16" fillId="3" borderId="53" xfId="1" applyFont="1" applyFill="1" applyBorder="1">
      <alignment vertical="center"/>
    </xf>
    <xf numFmtId="3" fontId="16" fillId="3" borderId="53" xfId="0" applyNumberFormat="1" applyFont="1" applyFill="1" applyBorder="1">
      <alignment vertical="center"/>
    </xf>
    <xf numFmtId="3" fontId="16" fillId="3" borderId="38" xfId="0" applyNumberFormat="1" applyFont="1" applyFill="1" applyBorder="1">
      <alignment vertical="center"/>
    </xf>
    <xf numFmtId="3" fontId="16" fillId="3" borderId="67" xfId="0" applyNumberFormat="1" applyFont="1" applyFill="1" applyBorder="1">
      <alignment vertical="center"/>
    </xf>
    <xf numFmtId="176" fontId="16" fillId="3" borderId="67" xfId="0" applyNumberFormat="1" applyFont="1" applyFill="1" applyBorder="1" applyAlignment="1">
      <alignment horizontal="right" vertical="center"/>
    </xf>
    <xf numFmtId="3" fontId="16" fillId="3" borderId="72" xfId="0" applyNumberFormat="1" applyFont="1" applyFill="1" applyBorder="1" applyAlignment="1">
      <alignment horizontal="right" vertical="center"/>
    </xf>
    <xf numFmtId="3" fontId="16" fillId="3" borderId="71" xfId="0" applyNumberFormat="1" applyFont="1" applyFill="1" applyBorder="1" applyAlignment="1">
      <alignment horizontal="right" vertical="center"/>
    </xf>
    <xf numFmtId="3" fontId="16" fillId="3" borderId="78" xfId="0" applyNumberFormat="1" applyFont="1" applyFill="1" applyBorder="1" applyAlignment="1" applyProtection="1">
      <alignment horizontal="right" vertical="center"/>
      <protection locked="0"/>
    </xf>
    <xf numFmtId="3" fontId="16" fillId="3" borderId="72" xfId="0" applyNumberFormat="1" applyFont="1" applyFill="1" applyBorder="1" applyAlignment="1" applyProtection="1">
      <alignment horizontal="right" vertical="center"/>
      <protection locked="0"/>
    </xf>
    <xf numFmtId="3" fontId="16" fillId="3" borderId="69" xfId="0" applyNumberFormat="1" applyFont="1" applyFill="1" applyBorder="1" applyAlignment="1" applyProtection="1">
      <alignment horizontal="right" vertical="center"/>
      <protection locked="0"/>
    </xf>
    <xf numFmtId="3" fontId="16" fillId="3" borderId="15" xfId="0" applyNumberFormat="1" applyFont="1" applyFill="1" applyBorder="1" applyAlignment="1" applyProtection="1">
      <alignment horizontal="right" vertical="center"/>
      <protection locked="0"/>
    </xf>
    <xf numFmtId="3" fontId="16" fillId="3" borderId="21" xfId="0" applyNumberFormat="1" applyFont="1" applyFill="1" applyBorder="1" applyAlignment="1" applyProtection="1">
      <alignment horizontal="right" vertical="center"/>
      <protection locked="0"/>
    </xf>
    <xf numFmtId="3" fontId="16" fillId="3" borderId="28" xfId="0" applyNumberFormat="1" applyFont="1" applyFill="1" applyBorder="1" applyAlignment="1" applyProtection="1">
      <alignment horizontal="right" vertical="center"/>
      <protection locked="0"/>
    </xf>
    <xf numFmtId="3" fontId="16" fillId="3" borderId="15" xfId="0" applyNumberFormat="1" applyFont="1" applyFill="1" applyBorder="1" applyAlignment="1">
      <alignment horizontal="right" vertical="center"/>
    </xf>
    <xf numFmtId="3" fontId="16" fillId="3" borderId="21" xfId="0" applyNumberFormat="1" applyFont="1" applyFill="1" applyBorder="1" applyAlignment="1">
      <alignment horizontal="right" vertical="center"/>
    </xf>
    <xf numFmtId="3" fontId="16" fillId="3" borderId="28" xfId="0" applyNumberFormat="1" applyFont="1" applyFill="1" applyBorder="1" applyAlignment="1">
      <alignment horizontal="right" vertical="center"/>
    </xf>
    <xf numFmtId="3" fontId="16" fillId="3" borderId="34" xfId="0" applyNumberFormat="1" applyFont="1" applyFill="1" applyBorder="1" applyAlignment="1">
      <alignment horizontal="right" vertical="center"/>
    </xf>
    <xf numFmtId="3" fontId="16" fillId="3" borderId="43" xfId="0" applyNumberFormat="1" applyFont="1" applyFill="1" applyBorder="1" applyAlignment="1">
      <alignment horizontal="right" vertical="center"/>
    </xf>
    <xf numFmtId="3" fontId="16" fillId="3" borderId="34" xfId="0" applyNumberFormat="1" applyFont="1" applyFill="1" applyBorder="1" applyAlignment="1" applyProtection="1">
      <alignment horizontal="right" vertical="center"/>
      <protection locked="0"/>
    </xf>
    <xf numFmtId="38" fontId="16" fillId="3" borderId="15" xfId="1" applyFont="1" applyFill="1" applyBorder="1">
      <alignment vertical="center"/>
    </xf>
    <xf numFmtId="38" fontId="16" fillId="3" borderId="21" xfId="1" applyFont="1" applyFill="1" applyBorder="1">
      <alignment vertical="center"/>
    </xf>
    <xf numFmtId="38" fontId="16" fillId="3" borderId="28" xfId="1" applyFont="1" applyFill="1" applyBorder="1" applyAlignment="1">
      <alignment horizontal="right" vertical="center"/>
    </xf>
    <xf numFmtId="38" fontId="16" fillId="3" borderId="34" xfId="1" applyFont="1" applyFill="1" applyBorder="1">
      <alignment vertical="center"/>
    </xf>
    <xf numFmtId="3" fontId="16" fillId="3" borderId="34" xfId="0" applyNumberFormat="1" applyFont="1" applyFill="1" applyBorder="1">
      <alignment vertical="center"/>
    </xf>
    <xf numFmtId="3" fontId="16" fillId="3" borderId="21" xfId="0" applyNumberFormat="1" applyFont="1" applyFill="1" applyBorder="1">
      <alignment vertical="center"/>
    </xf>
    <xf numFmtId="3" fontId="16" fillId="3" borderId="28" xfId="0" applyNumberFormat="1" applyFont="1" applyFill="1" applyBorder="1">
      <alignment vertical="center"/>
    </xf>
    <xf numFmtId="176" fontId="16" fillId="3" borderId="28" xfId="0" applyNumberFormat="1" applyFont="1" applyFill="1" applyBorder="1" applyAlignment="1">
      <alignment horizontal="right" vertical="center"/>
    </xf>
    <xf numFmtId="3" fontId="16" fillId="3" borderId="37" xfId="0" applyNumberFormat="1" applyFont="1" applyFill="1" applyBorder="1" applyAlignment="1">
      <alignment horizontal="right" vertical="center"/>
    </xf>
    <xf numFmtId="3" fontId="16" fillId="3" borderId="47" xfId="0" applyNumberFormat="1" applyFont="1" applyFill="1" applyBorder="1" applyAlignment="1">
      <alignment horizontal="right" vertical="center"/>
    </xf>
    <xf numFmtId="3" fontId="16" fillId="3" borderId="52" xfId="0" applyNumberFormat="1" applyFont="1" applyFill="1" applyBorder="1" applyAlignment="1" applyProtection="1">
      <alignment horizontal="right" vertical="center"/>
      <protection locked="0"/>
    </xf>
    <xf numFmtId="3" fontId="16" fillId="3" borderId="37" xfId="0" applyNumberFormat="1" applyFont="1" applyFill="1" applyBorder="1" applyAlignment="1" applyProtection="1">
      <alignment horizontal="right" vertical="center"/>
      <protection locked="0"/>
    </xf>
    <xf numFmtId="3" fontId="16" fillId="3" borderId="7" xfId="0" applyNumberFormat="1" applyFont="1" applyFill="1" applyBorder="1" applyAlignment="1" applyProtection="1">
      <alignment horizontal="right" vertical="center"/>
      <protection locked="0"/>
    </xf>
    <xf numFmtId="38" fontId="16" fillId="3" borderId="3" xfId="1" applyFont="1" applyFill="1" applyBorder="1" applyAlignment="1" applyProtection="1">
      <alignment vertical="center"/>
      <protection locked="0"/>
    </xf>
    <xf numFmtId="3" fontId="16" fillId="3" borderId="14" xfId="0" applyNumberFormat="1" applyFont="1" applyFill="1" applyBorder="1" applyAlignment="1" applyProtection="1">
      <alignment horizontal="right" vertical="center"/>
      <protection locked="0"/>
    </xf>
    <xf numFmtId="176" fontId="16" fillId="3" borderId="20" xfId="0" applyNumberFormat="1" applyFont="1" applyFill="1" applyBorder="1" applyProtection="1">
      <alignment vertical="center"/>
      <protection locked="0"/>
    </xf>
    <xf numFmtId="3" fontId="16" fillId="3" borderId="20" xfId="0" applyNumberFormat="1" applyFont="1" applyFill="1" applyBorder="1" applyAlignment="1" applyProtection="1">
      <alignment horizontal="right" vertical="center"/>
      <protection locked="0"/>
    </xf>
    <xf numFmtId="3" fontId="16" fillId="3" borderId="27" xfId="0" applyNumberFormat="1" applyFont="1" applyFill="1" applyBorder="1" applyAlignment="1" applyProtection="1">
      <alignment horizontal="right" vertical="center"/>
      <protection locked="0"/>
    </xf>
    <xf numFmtId="176" fontId="16" fillId="3" borderId="42" xfId="0" applyNumberFormat="1" applyFont="1" applyFill="1" applyBorder="1" applyProtection="1">
      <alignment vertical="center"/>
      <protection locked="0"/>
    </xf>
    <xf numFmtId="3" fontId="16" fillId="3" borderId="14" xfId="0" applyNumberFormat="1" applyFont="1" applyFill="1" applyBorder="1" applyProtection="1">
      <alignment vertical="center"/>
      <protection locked="0"/>
    </xf>
    <xf numFmtId="3" fontId="16" fillId="3" borderId="20" xfId="0" applyNumberFormat="1" applyFont="1" applyFill="1" applyBorder="1" applyProtection="1">
      <alignment vertical="center"/>
      <protection locked="0"/>
    </xf>
    <xf numFmtId="3" fontId="16" fillId="3" borderId="27" xfId="0" applyNumberFormat="1" applyFont="1" applyFill="1" applyBorder="1" applyProtection="1">
      <alignment vertical="center"/>
      <protection locked="0"/>
    </xf>
    <xf numFmtId="3" fontId="16" fillId="3" borderId="33" xfId="0" applyNumberFormat="1" applyFont="1" applyFill="1" applyBorder="1" applyProtection="1">
      <alignment vertical="center"/>
      <protection locked="0"/>
    </xf>
    <xf numFmtId="176" fontId="16" fillId="3" borderId="27" xfId="0" applyNumberFormat="1" applyFont="1" applyFill="1" applyBorder="1" applyProtection="1">
      <alignment vertical="center"/>
      <protection locked="0"/>
    </xf>
    <xf numFmtId="3" fontId="16" fillId="3" borderId="3" xfId="0" applyNumberFormat="1" applyFont="1" applyFill="1" applyBorder="1">
      <alignment vertical="center"/>
    </xf>
    <xf numFmtId="3" fontId="16" fillId="3" borderId="14" xfId="0" applyNumberFormat="1" applyFont="1" applyFill="1" applyBorder="1">
      <alignment vertical="center"/>
    </xf>
    <xf numFmtId="3" fontId="16" fillId="3" borderId="20" xfId="2" applyNumberFormat="1" applyFont="1" applyFill="1" applyBorder="1" applyAlignment="1">
      <alignment vertical="center"/>
    </xf>
    <xf numFmtId="3" fontId="16" fillId="3" borderId="27" xfId="2" applyNumberFormat="1" applyFont="1" applyFill="1" applyBorder="1" applyAlignment="1">
      <alignment vertical="center"/>
    </xf>
    <xf numFmtId="3" fontId="16" fillId="3" borderId="20" xfId="0" applyNumberFormat="1" applyFont="1" applyFill="1" applyBorder="1">
      <alignment vertical="center"/>
    </xf>
    <xf numFmtId="3" fontId="16" fillId="3" borderId="27" xfId="0" applyNumberFormat="1" applyFont="1" applyFill="1" applyBorder="1">
      <alignment vertical="center"/>
    </xf>
    <xf numFmtId="3" fontId="16" fillId="3" borderId="0" xfId="0" applyNumberFormat="1" applyFont="1" applyFill="1">
      <alignment vertical="center"/>
    </xf>
    <xf numFmtId="3" fontId="16" fillId="3" borderId="27" xfId="0" applyNumberFormat="1" applyFont="1" applyFill="1" applyBorder="1" applyAlignment="1">
      <alignment horizontal="right" vertical="center"/>
    </xf>
    <xf numFmtId="3" fontId="16" fillId="3" borderId="14" xfId="3" applyNumberFormat="1" applyFont="1" applyFill="1" applyBorder="1" applyAlignment="1">
      <alignment vertical="center"/>
    </xf>
    <xf numFmtId="176" fontId="16" fillId="3" borderId="27" xfId="0" applyNumberFormat="1" applyFont="1" applyFill="1" applyBorder="1">
      <alignment vertical="center"/>
    </xf>
    <xf numFmtId="3" fontId="16" fillId="3" borderId="42" xfId="0" applyNumberFormat="1" applyFont="1" applyFill="1" applyBorder="1">
      <alignment vertical="center"/>
    </xf>
    <xf numFmtId="3" fontId="16" fillId="3" borderId="33" xfId="0" applyNumberFormat="1" applyFont="1" applyFill="1" applyBorder="1">
      <alignment vertical="center"/>
    </xf>
    <xf numFmtId="3" fontId="16" fillId="3" borderId="14" xfId="0" applyNumberFormat="1" applyFont="1" applyFill="1" applyBorder="1" applyAlignment="1">
      <alignment horizontal="right"/>
    </xf>
    <xf numFmtId="3" fontId="16" fillId="3" borderId="33" xfId="0" applyNumberFormat="1" applyFont="1" applyFill="1" applyBorder="1" applyAlignment="1">
      <alignment horizontal="right"/>
    </xf>
    <xf numFmtId="176" fontId="16" fillId="3" borderId="20" xfId="0" applyNumberFormat="1" applyFont="1" applyFill="1" applyBorder="1">
      <alignment vertical="center"/>
    </xf>
    <xf numFmtId="3" fontId="16" fillId="3" borderId="20" xfId="0" applyNumberFormat="1" applyFont="1" applyFill="1" applyBorder="1" applyAlignment="1">
      <alignment horizontal="right" vertical="center"/>
    </xf>
    <xf numFmtId="3" fontId="16" fillId="3" borderId="33" xfId="0" applyNumberFormat="1" applyFont="1" applyFill="1" applyBorder="1" applyAlignment="1" applyProtection="1">
      <alignment horizontal="right" vertical="center"/>
      <protection locked="0"/>
    </xf>
    <xf numFmtId="176" fontId="16" fillId="3" borderId="27" xfId="0" applyNumberFormat="1" applyFont="1" applyFill="1" applyBorder="1" applyAlignment="1" applyProtection="1">
      <alignment horizontal="right" vertical="center"/>
      <protection locked="0"/>
    </xf>
    <xf numFmtId="38" fontId="16" fillId="3" borderId="20" xfId="1" applyFont="1" applyFill="1" applyBorder="1" applyAlignment="1">
      <alignment horizontal="right" vertical="center"/>
    </xf>
    <xf numFmtId="3" fontId="16" fillId="3" borderId="39" xfId="0" applyNumberFormat="1" applyFont="1" applyFill="1" applyBorder="1" applyAlignment="1" applyProtection="1">
      <alignment horizontal="right" vertical="center"/>
      <protection locked="0"/>
    </xf>
    <xf numFmtId="3" fontId="16" fillId="3" borderId="14" xfId="0" applyNumberFormat="1" applyFont="1" applyFill="1" applyBorder="1" applyAlignment="1">
      <alignment horizontal="right" vertical="center"/>
    </xf>
    <xf numFmtId="3" fontId="16" fillId="3" borderId="15" xfId="0" applyNumberFormat="1" applyFont="1" applyFill="1" applyBorder="1" applyProtection="1">
      <alignment vertical="center"/>
      <protection locked="0"/>
    </xf>
    <xf numFmtId="176" fontId="16" fillId="3" borderId="21" xfId="0" applyNumberFormat="1" applyFont="1" applyFill="1" applyBorder="1" applyProtection="1">
      <alignment vertical="center"/>
      <protection locked="0"/>
    </xf>
    <xf numFmtId="3" fontId="16" fillId="3" borderId="21" xfId="0" applyNumberFormat="1" applyFont="1" applyFill="1" applyBorder="1" applyProtection="1">
      <alignment vertical="center"/>
      <protection locked="0"/>
    </xf>
    <xf numFmtId="3" fontId="16" fillId="3" borderId="28" xfId="0" applyNumberFormat="1" applyFont="1" applyFill="1" applyBorder="1" applyProtection="1">
      <alignment vertical="center"/>
      <protection locked="0"/>
    </xf>
    <xf numFmtId="176" fontId="16" fillId="3" borderId="43" xfId="0" applyNumberFormat="1" applyFont="1" applyFill="1" applyBorder="1" applyProtection="1">
      <alignment vertical="center"/>
      <protection locked="0"/>
    </xf>
    <xf numFmtId="3" fontId="16" fillId="3" borderId="34" xfId="0" applyNumberFormat="1" applyFont="1" applyFill="1" applyBorder="1" applyProtection="1">
      <alignment vertical="center"/>
      <protection locked="0"/>
    </xf>
    <xf numFmtId="176" fontId="16" fillId="3" borderId="28" xfId="0" applyNumberFormat="1" applyFont="1" applyFill="1" applyBorder="1" applyProtection="1">
      <alignment vertical="center"/>
      <protection locked="0"/>
    </xf>
    <xf numFmtId="3" fontId="16" fillId="3" borderId="6" xfId="0" applyNumberFormat="1" applyFont="1" applyFill="1" applyBorder="1" applyAlignment="1">
      <alignment horizontal="right" vertical="center"/>
    </xf>
    <xf numFmtId="3" fontId="16" fillId="3" borderId="15" xfId="0" applyNumberFormat="1" applyFont="1" applyFill="1" applyBorder="1">
      <alignment vertical="center"/>
    </xf>
    <xf numFmtId="3" fontId="16" fillId="3" borderId="21" xfId="2" applyNumberFormat="1" applyFont="1" applyFill="1" applyBorder="1" applyAlignment="1">
      <alignment vertical="center"/>
    </xf>
    <xf numFmtId="3" fontId="16" fillId="3" borderId="28" xfId="2" applyNumberFormat="1" applyFont="1" applyFill="1" applyBorder="1" applyAlignment="1">
      <alignment vertical="center"/>
    </xf>
    <xf numFmtId="3" fontId="16" fillId="3" borderId="37" xfId="0" applyNumberFormat="1" applyFont="1" applyFill="1" applyBorder="1">
      <alignment vertical="center"/>
    </xf>
    <xf numFmtId="3" fontId="16" fillId="3" borderId="15" xfId="3" applyNumberFormat="1" applyFont="1" applyFill="1" applyBorder="1" applyAlignment="1">
      <alignment vertical="center"/>
    </xf>
    <xf numFmtId="176" fontId="16" fillId="3" borderId="28" xfId="0" applyNumberFormat="1" applyFont="1" applyFill="1" applyBorder="1">
      <alignment vertical="center"/>
    </xf>
    <xf numFmtId="3" fontId="16" fillId="3" borderId="43" xfId="0" applyNumberFormat="1" applyFont="1" applyFill="1" applyBorder="1">
      <alignment vertical="center"/>
    </xf>
    <xf numFmtId="3" fontId="16" fillId="3" borderId="15" xfId="0" applyNumberFormat="1" applyFont="1" applyFill="1" applyBorder="1" applyAlignment="1">
      <alignment horizontal="right"/>
    </xf>
    <xf numFmtId="3" fontId="16" fillId="3" borderId="34" xfId="0" applyNumberFormat="1" applyFont="1" applyFill="1" applyBorder="1" applyAlignment="1">
      <alignment horizontal="right"/>
    </xf>
    <xf numFmtId="176" fontId="16" fillId="3" borderId="21" xfId="0" applyNumberFormat="1" applyFont="1" applyFill="1" applyBorder="1">
      <alignment vertical="center"/>
    </xf>
    <xf numFmtId="176" fontId="16" fillId="3" borderId="28" xfId="0" applyNumberFormat="1" applyFont="1" applyFill="1" applyBorder="1" applyAlignment="1" applyProtection="1">
      <alignment horizontal="right" vertical="center"/>
      <protection locked="0"/>
    </xf>
    <xf numFmtId="3" fontId="16" fillId="3" borderId="7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6" fillId="2" borderId="15" xfId="0" applyNumberFormat="1" applyFont="1" applyFill="1" applyBorder="1" applyAlignment="1">
      <alignment horizontal="left" vertical="center"/>
    </xf>
    <xf numFmtId="177" fontId="6" fillId="2" borderId="28" xfId="0" applyNumberFormat="1" applyFont="1" applyFill="1" applyBorder="1" applyAlignment="1">
      <alignment horizontal="left" vertical="center"/>
    </xf>
    <xf numFmtId="177" fontId="6" fillId="2" borderId="34" xfId="0" applyNumberFormat="1" applyFont="1" applyFill="1" applyBorder="1" applyAlignment="1">
      <alignment horizontal="left" vertical="center"/>
    </xf>
    <xf numFmtId="177" fontId="6" fillId="2" borderId="43" xfId="0" applyNumberFormat="1" applyFont="1" applyFill="1" applyBorder="1" applyAlignment="1">
      <alignment horizontal="left" vertical="center"/>
    </xf>
    <xf numFmtId="177" fontId="6" fillId="2" borderId="21" xfId="0" applyNumberFormat="1" applyFont="1" applyFill="1" applyBorder="1" applyAlignment="1">
      <alignment horizontal="left" vertical="center"/>
    </xf>
    <xf numFmtId="176" fontId="6" fillId="2" borderId="28" xfId="0" applyNumberFormat="1" applyFont="1" applyFill="1" applyBorder="1" applyAlignment="1">
      <alignment horizontal="left" vertical="center"/>
    </xf>
    <xf numFmtId="180" fontId="6" fillId="2" borderId="10" xfId="0" applyNumberFormat="1" applyFont="1" applyFill="1" applyBorder="1" applyAlignment="1">
      <alignment horizontal="left" vertical="center" shrinkToFit="1"/>
    </xf>
    <xf numFmtId="177" fontId="6" fillId="2" borderId="37" xfId="0" applyNumberFormat="1" applyFont="1" applyFill="1" applyBorder="1" applyAlignment="1">
      <alignment horizontal="left" vertical="center"/>
    </xf>
    <xf numFmtId="177" fontId="6" fillId="2" borderId="47" xfId="0" applyNumberFormat="1" applyFont="1" applyFill="1" applyBorder="1" applyAlignment="1">
      <alignment horizontal="left" vertical="center"/>
    </xf>
    <xf numFmtId="177" fontId="6" fillId="2" borderId="52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left" vertical="center" shrinkToFit="1"/>
    </xf>
    <xf numFmtId="177" fontId="6" fillId="2" borderId="15" xfId="0" applyNumberFormat="1" applyFont="1" applyFill="1" applyBorder="1" applyAlignment="1">
      <alignment horizontal="left" vertical="center" shrinkToFit="1"/>
    </xf>
    <xf numFmtId="180" fontId="6" fillId="2" borderId="21" xfId="0" applyNumberFormat="1" applyFont="1" applyFill="1" applyBorder="1" applyAlignment="1">
      <alignment horizontal="left" vertical="center" shrinkToFit="1"/>
    </xf>
    <xf numFmtId="177" fontId="6" fillId="2" borderId="21" xfId="0" applyNumberFormat="1" applyFont="1" applyFill="1" applyBorder="1" applyAlignment="1">
      <alignment horizontal="left" vertical="center" shrinkToFit="1"/>
    </xf>
    <xf numFmtId="177" fontId="6" fillId="2" borderId="28" xfId="0" applyNumberFormat="1" applyFont="1" applyFill="1" applyBorder="1" applyAlignment="1">
      <alignment horizontal="left" vertical="center" shrinkToFit="1"/>
    </xf>
    <xf numFmtId="180" fontId="6" fillId="2" borderId="43" xfId="0" applyNumberFormat="1" applyFont="1" applyFill="1" applyBorder="1" applyAlignment="1">
      <alignment horizontal="left" vertical="center" shrinkToFit="1"/>
    </xf>
    <xf numFmtId="177" fontId="6" fillId="2" borderId="34" xfId="0" applyNumberFormat="1" applyFont="1" applyFill="1" applyBorder="1" applyAlignment="1">
      <alignment horizontal="left" vertical="center" shrinkToFit="1"/>
    </xf>
    <xf numFmtId="180" fontId="6" fillId="2" borderId="28" xfId="0" applyNumberFormat="1" applyFont="1" applyFill="1" applyBorder="1" applyAlignment="1">
      <alignment horizontal="left" vertical="center" shrinkToFit="1"/>
    </xf>
    <xf numFmtId="177" fontId="6" fillId="2" borderId="37" xfId="0" applyNumberFormat="1" applyFont="1" applyFill="1" applyBorder="1" applyAlignment="1">
      <alignment horizontal="left" vertical="center" shrinkToFit="1"/>
    </xf>
    <xf numFmtId="177" fontId="6" fillId="2" borderId="43" xfId="0" applyNumberFormat="1" applyFont="1" applyFill="1" applyBorder="1" applyAlignment="1">
      <alignment horizontal="left" vertical="center" shrinkToFit="1"/>
    </xf>
    <xf numFmtId="179" fontId="6" fillId="0" borderId="17" xfId="0" applyNumberFormat="1" applyFont="1" applyBorder="1" applyAlignment="1">
      <alignment horizontal="left" vertical="center" wrapText="1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179" fontId="6" fillId="0" borderId="17" xfId="0" applyNumberFormat="1" applyFont="1" applyBorder="1" applyAlignment="1">
      <alignment horizontal="left" vertical="center" shrinkToFit="1"/>
    </xf>
    <xf numFmtId="0" fontId="6" fillId="0" borderId="30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36" xfId="0" applyFont="1" applyBorder="1" applyAlignment="1">
      <alignment vertical="center" shrinkToFit="1"/>
    </xf>
    <xf numFmtId="179" fontId="6" fillId="0" borderId="23" xfId="0" applyNumberFormat="1" applyFont="1" applyBorder="1" applyAlignment="1">
      <alignment horizontal="left" vertical="center" shrinkToFit="1"/>
    </xf>
    <xf numFmtId="179" fontId="6" fillId="0" borderId="31" xfId="0" applyNumberFormat="1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179" fontId="6" fillId="0" borderId="30" xfId="0" applyNumberFormat="1" applyFont="1" applyBorder="1" applyAlignment="1">
      <alignment horizontal="left" vertical="center" shrinkToFit="1"/>
    </xf>
    <xf numFmtId="179" fontId="6" fillId="0" borderId="36" xfId="0" applyNumberFormat="1" applyFont="1" applyBorder="1" applyAlignment="1">
      <alignment horizontal="left" vertical="center" wrapText="1" shrinkToFit="1"/>
    </xf>
    <xf numFmtId="179" fontId="6" fillId="0" borderId="49" xfId="0" applyNumberFormat="1" applyFont="1" applyBorder="1" applyAlignment="1">
      <alignment horizontal="left" vertical="center" shrinkToFit="1"/>
    </xf>
    <xf numFmtId="0" fontId="6" fillId="0" borderId="7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wrapText="1" shrinkToFit="1"/>
    </xf>
    <xf numFmtId="179" fontId="6" fillId="0" borderId="4" xfId="0" applyNumberFormat="1" applyFont="1" applyBorder="1" applyAlignment="1">
      <alignment horizontal="left" vertical="center" shrinkToFit="1"/>
    </xf>
    <xf numFmtId="179" fontId="6" fillId="0" borderId="18" xfId="0" applyNumberFormat="1" applyFont="1" applyBorder="1" applyAlignment="1">
      <alignment horizontal="left" vertical="center" shrinkToFit="1"/>
    </xf>
    <xf numFmtId="176" fontId="5" fillId="3" borderId="75" xfId="0" applyNumberFormat="1" applyFont="1" applyFill="1" applyBorder="1" applyAlignment="1" applyProtection="1">
      <alignment horizontal="right" vertical="center"/>
      <protection locked="0"/>
    </xf>
    <xf numFmtId="3" fontId="5" fillId="3" borderId="59" xfId="0" applyNumberFormat="1" applyFont="1" applyFill="1" applyBorder="1" applyAlignment="1" applyProtection="1">
      <alignment horizontal="right" vertical="center"/>
      <protection locked="0"/>
    </xf>
    <xf numFmtId="176" fontId="5" fillId="3" borderId="60" xfId="0" applyNumberFormat="1" applyFont="1" applyFill="1" applyBorder="1" applyAlignment="1" applyProtection="1">
      <alignment horizontal="right" vertical="center"/>
      <protection locked="0"/>
    </xf>
    <xf numFmtId="3" fontId="5" fillId="3" borderId="60" xfId="0" applyNumberFormat="1" applyFont="1" applyFill="1" applyBorder="1" applyAlignment="1" applyProtection="1">
      <alignment horizontal="right" vertical="center"/>
      <protection locked="0"/>
    </xf>
    <xf numFmtId="3" fontId="5" fillId="3" borderId="61" xfId="0" applyNumberFormat="1" applyFont="1" applyFill="1" applyBorder="1" applyAlignment="1" applyProtection="1">
      <alignment horizontal="right" vertical="center"/>
      <protection locked="0"/>
    </xf>
    <xf numFmtId="176" fontId="5" fillId="3" borderId="63" xfId="0" applyNumberFormat="1" applyFont="1" applyFill="1" applyBorder="1" applyAlignment="1" applyProtection="1">
      <alignment horizontal="right" vertical="center"/>
      <protection locked="0"/>
    </xf>
    <xf numFmtId="3" fontId="5" fillId="3" borderId="62" xfId="0" applyNumberFormat="1" applyFont="1" applyFill="1" applyBorder="1" applyAlignment="1" applyProtection="1">
      <alignment horizontal="right" vertical="center"/>
      <protection locked="0"/>
    </xf>
    <xf numFmtId="176" fontId="5" fillId="3" borderId="61" xfId="0" applyNumberFormat="1" applyFont="1" applyFill="1" applyBorder="1" applyAlignment="1" applyProtection="1">
      <alignment horizontal="right" vertical="center"/>
      <protection locked="0"/>
    </xf>
    <xf numFmtId="3" fontId="5" fillId="3" borderId="75" xfId="0" applyNumberFormat="1" applyFont="1" applyFill="1" applyBorder="1" applyAlignment="1">
      <alignment horizontal="right" vertical="center"/>
    </xf>
    <xf numFmtId="3" fontId="5" fillId="3" borderId="59" xfId="0" applyNumberFormat="1" applyFont="1" applyFill="1" applyBorder="1" applyAlignment="1">
      <alignment horizontal="right" vertical="center"/>
    </xf>
    <xf numFmtId="3" fontId="5" fillId="3" borderId="60" xfId="2" applyNumberFormat="1" applyFont="1" applyFill="1" applyBorder="1" applyAlignment="1">
      <alignment horizontal="right" vertical="center"/>
    </xf>
    <xf numFmtId="3" fontId="5" fillId="3" borderId="61" xfId="2" applyNumberFormat="1" applyFont="1" applyFill="1" applyBorder="1" applyAlignment="1">
      <alignment horizontal="right" vertical="center"/>
    </xf>
    <xf numFmtId="3" fontId="5" fillId="3" borderId="60" xfId="0" applyNumberFormat="1" applyFont="1" applyFill="1" applyBorder="1" applyAlignment="1">
      <alignment horizontal="right" vertical="center"/>
    </xf>
    <xf numFmtId="3" fontId="5" fillId="3" borderId="61" xfId="0" applyNumberFormat="1" applyFont="1" applyFill="1" applyBorder="1" applyAlignment="1">
      <alignment horizontal="right" vertical="center"/>
    </xf>
    <xf numFmtId="3" fontId="5" fillId="3" borderId="73" xfId="0" applyNumberFormat="1" applyFont="1" applyFill="1" applyBorder="1" applyAlignment="1">
      <alignment horizontal="right" vertical="center"/>
    </xf>
    <xf numFmtId="3" fontId="5" fillId="3" borderId="59" xfId="3" applyNumberFormat="1" applyFont="1" applyFill="1" applyBorder="1" applyAlignment="1">
      <alignment horizontal="right" vertical="center"/>
    </xf>
    <xf numFmtId="176" fontId="5" fillId="3" borderId="61" xfId="0" applyNumberFormat="1" applyFont="1" applyFill="1" applyBorder="1" applyAlignment="1">
      <alignment horizontal="right" vertical="center"/>
    </xf>
    <xf numFmtId="3" fontId="5" fillId="3" borderId="63" xfId="0" applyNumberFormat="1" applyFont="1" applyFill="1" applyBorder="1" applyAlignment="1">
      <alignment horizontal="right" vertical="center"/>
    </xf>
    <xf numFmtId="3" fontId="5" fillId="3" borderId="62" xfId="0" applyNumberFormat="1" applyFont="1" applyFill="1" applyBorder="1" applyAlignment="1">
      <alignment horizontal="right" vertical="center"/>
    </xf>
    <xf numFmtId="176" fontId="5" fillId="3" borderId="60" xfId="0" applyNumberFormat="1" applyFont="1" applyFill="1" applyBorder="1" applyAlignment="1">
      <alignment horizontal="right" vertical="center"/>
    </xf>
    <xf numFmtId="38" fontId="5" fillId="3" borderId="60" xfId="1" applyFont="1" applyFill="1" applyBorder="1" applyAlignment="1">
      <alignment horizontal="right" vertical="center"/>
    </xf>
    <xf numFmtId="3" fontId="5" fillId="3" borderId="58" xfId="0" applyNumberFormat="1" applyFont="1" applyFill="1" applyBorder="1" applyAlignment="1" applyProtection="1">
      <alignment horizontal="right" vertical="center"/>
      <protection locked="0"/>
    </xf>
    <xf numFmtId="4" fontId="5" fillId="3" borderId="61" xfId="0" applyNumberFormat="1" applyFont="1" applyFill="1" applyBorder="1" applyAlignment="1">
      <alignment horizontal="right" vertical="center"/>
    </xf>
    <xf numFmtId="3" fontId="5" fillId="3" borderId="64" xfId="0" applyNumberFormat="1" applyFont="1" applyFill="1" applyBorder="1" applyAlignment="1">
      <alignment horizontal="right" vertical="center"/>
    </xf>
    <xf numFmtId="3" fontId="5" fillId="3" borderId="79" xfId="0" applyNumberFormat="1" applyFont="1" applyFill="1" applyBorder="1" applyAlignment="1" applyProtection="1">
      <alignment horizontal="right" vertical="center"/>
      <protection locked="0"/>
    </xf>
    <xf numFmtId="3" fontId="5" fillId="3" borderId="73" xfId="0" applyNumberFormat="1" applyFont="1" applyFill="1" applyBorder="1" applyAlignment="1" applyProtection="1">
      <alignment horizontal="right" vertical="center"/>
      <protection locked="0"/>
    </xf>
    <xf numFmtId="176" fontId="5" fillId="2" borderId="2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176" fontId="5" fillId="2" borderId="19" xfId="0" applyNumberFormat="1" applyFont="1" applyFill="1" applyBorder="1" applyAlignment="1">
      <alignment horizontal="right" vertical="center"/>
    </xf>
    <xf numFmtId="3" fontId="5" fillId="2" borderId="19" xfId="0" applyNumberFormat="1" applyFont="1" applyFill="1" applyBorder="1" applyAlignment="1">
      <alignment horizontal="right" vertical="center"/>
    </xf>
    <xf numFmtId="3" fontId="5" fillId="2" borderId="25" xfId="0" applyNumberFormat="1" applyFont="1" applyFill="1" applyBorder="1" applyAlignment="1">
      <alignment horizontal="right" vertical="center"/>
    </xf>
    <xf numFmtId="176" fontId="5" fillId="2" borderId="41" xfId="0" applyNumberFormat="1" applyFont="1" applyFill="1" applyBorder="1" applyAlignment="1">
      <alignment horizontal="right" vertical="center"/>
    </xf>
    <xf numFmtId="3" fontId="5" fillId="2" borderId="32" xfId="0" applyNumberFormat="1" applyFont="1" applyFill="1" applyBorder="1" applyAlignment="1">
      <alignment horizontal="right" vertical="center"/>
    </xf>
    <xf numFmtId="176" fontId="5" fillId="2" borderId="25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19" xfId="2" applyNumberFormat="1" applyFont="1" applyFill="1" applyBorder="1" applyAlignment="1">
      <alignment horizontal="right" vertical="center"/>
    </xf>
    <xf numFmtId="3" fontId="5" fillId="2" borderId="25" xfId="2" applyNumberFormat="1" applyFont="1" applyFill="1" applyBorder="1" applyAlignment="1">
      <alignment horizontal="right" vertical="center"/>
    </xf>
    <xf numFmtId="3" fontId="5" fillId="2" borderId="24" xfId="0" applyNumberFormat="1" applyFont="1" applyFill="1" applyBorder="1" applyAlignment="1">
      <alignment horizontal="right" vertical="center"/>
    </xf>
    <xf numFmtId="3" fontId="5" fillId="2" borderId="12" xfId="3" applyNumberFormat="1" applyFont="1" applyFill="1" applyBorder="1" applyAlignment="1">
      <alignment horizontal="right" vertical="center"/>
    </xf>
    <xf numFmtId="3" fontId="5" fillId="2" borderId="41" xfId="0" applyNumberFormat="1" applyFont="1" applyFill="1" applyBorder="1" applyAlignment="1">
      <alignment horizontal="right" vertical="center"/>
    </xf>
    <xf numFmtId="176" fontId="5" fillId="2" borderId="32" xfId="0" applyNumberFormat="1" applyFont="1" applyFill="1" applyBorder="1" applyAlignment="1">
      <alignment horizontal="right" vertical="center"/>
    </xf>
    <xf numFmtId="3" fontId="5" fillId="2" borderId="32" xfId="0" applyNumberFormat="1" applyFont="1" applyFill="1" applyBorder="1" applyAlignment="1" applyProtection="1">
      <alignment horizontal="right" vertical="center"/>
      <protection locked="0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 applyProtection="1">
      <alignment horizontal="right" vertical="center"/>
      <protection locked="0"/>
    </xf>
    <xf numFmtId="3" fontId="5" fillId="2" borderId="25" xfId="0" applyNumberFormat="1" applyFont="1" applyFill="1" applyBorder="1" applyAlignment="1" applyProtection="1">
      <alignment horizontal="right" vertical="center"/>
      <protection locked="0"/>
    </xf>
    <xf numFmtId="3" fontId="5" fillId="2" borderId="19" xfId="0" applyNumberFormat="1" applyFont="1" applyFill="1" applyBorder="1" applyAlignment="1" applyProtection="1">
      <alignment horizontal="right" vertical="center"/>
      <protection locked="0"/>
    </xf>
    <xf numFmtId="3" fontId="5" fillId="2" borderId="45" xfId="0" applyNumberFormat="1" applyFont="1" applyFill="1" applyBorder="1" applyAlignment="1">
      <alignment horizontal="right" vertical="center"/>
    </xf>
    <xf numFmtId="3" fontId="5" fillId="2" borderId="51" xfId="0" applyNumberFormat="1" applyFont="1" applyFill="1" applyBorder="1" applyAlignment="1" applyProtection="1">
      <alignment horizontal="right" vertical="center"/>
      <protection locked="0"/>
    </xf>
    <xf numFmtId="3" fontId="5" fillId="2" borderId="24" xfId="0" applyNumberFormat="1" applyFont="1" applyFill="1" applyBorder="1" applyAlignment="1" applyProtection="1">
      <alignment horizontal="right" vertical="center"/>
      <protection locked="0"/>
    </xf>
    <xf numFmtId="3" fontId="5" fillId="2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3" fontId="5" fillId="3" borderId="41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9" fontId="6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horizontal="distributed" vertical="center" indent="2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3" fontId="1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178" fontId="6" fillId="0" borderId="8" xfId="0" applyNumberFormat="1" applyFont="1" applyBorder="1" applyAlignment="1">
      <alignment horizontal="left" vertical="center" shrinkToFit="1"/>
    </xf>
    <xf numFmtId="0" fontId="6" fillId="0" borderId="36" xfId="0" applyFont="1" applyBorder="1" applyAlignment="1">
      <alignment vertical="center" wrapText="1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wrapText="1" shrinkToFit="1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 shrinkToFit="1"/>
    </xf>
    <xf numFmtId="0" fontId="5" fillId="3" borderId="7" xfId="0" applyFont="1" applyFill="1" applyBorder="1">
      <alignment vertical="center"/>
    </xf>
    <xf numFmtId="0" fontId="5" fillId="3" borderId="7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" fillId="3" borderId="2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 shrinkToFit="1"/>
    </xf>
    <xf numFmtId="0" fontId="5" fillId="3" borderId="3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 wrapText="1"/>
    </xf>
    <xf numFmtId="0" fontId="5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5" fillId="3" borderId="3" xfId="0" applyFont="1" applyFill="1" applyBorder="1">
      <alignment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56" xfId="0" applyFont="1" applyFill="1" applyBorder="1" applyAlignment="1">
      <alignment horizontal="left" vertical="center"/>
    </xf>
    <xf numFmtId="0" fontId="5" fillId="3" borderId="65" xfId="0" applyFont="1" applyFill="1" applyBorder="1" applyAlignment="1">
      <alignment horizontal="left" vertical="center"/>
    </xf>
    <xf numFmtId="38" fontId="16" fillId="3" borderId="33" xfId="1" applyFont="1" applyFill="1" applyBorder="1" applyAlignment="1" applyProtection="1">
      <alignment horizontal="right" vertical="center"/>
      <protection locked="0"/>
    </xf>
    <xf numFmtId="38" fontId="5" fillId="2" borderId="32" xfId="1" applyFont="1" applyFill="1" applyBorder="1" applyAlignment="1">
      <alignment horizontal="right" vertical="center"/>
    </xf>
    <xf numFmtId="38" fontId="8" fillId="0" borderId="33" xfId="1" applyFont="1" applyFill="1" applyBorder="1" applyAlignment="1">
      <alignment horizontal="right" vertical="center"/>
    </xf>
    <xf numFmtId="38" fontId="8" fillId="0" borderId="35" xfId="1" applyFont="1" applyFill="1" applyBorder="1" applyAlignment="1">
      <alignment horizontal="right" vertical="center"/>
    </xf>
    <xf numFmtId="38" fontId="8" fillId="0" borderId="34" xfId="1" applyFont="1" applyFill="1" applyBorder="1" applyAlignment="1">
      <alignment horizontal="right" vertical="center"/>
    </xf>
    <xf numFmtId="176" fontId="16" fillId="3" borderId="0" xfId="0" applyNumberFormat="1" applyFont="1" applyFill="1" applyAlignment="1" applyProtection="1">
      <alignment horizontal="right" vertical="center"/>
      <protection locked="0"/>
    </xf>
    <xf numFmtId="176" fontId="5" fillId="3" borderId="73" xfId="0" applyNumberFormat="1" applyFont="1" applyFill="1" applyBorder="1" applyAlignment="1" applyProtection="1">
      <alignment horizontal="right" vertical="center"/>
      <protection locked="0"/>
    </xf>
    <xf numFmtId="176" fontId="16" fillId="3" borderId="37" xfId="0" applyNumberFormat="1" applyFont="1" applyFill="1" applyBorder="1" applyAlignment="1" applyProtection="1">
      <alignment horizontal="right" vertical="center"/>
      <protection locked="0"/>
    </xf>
    <xf numFmtId="176" fontId="5" fillId="2" borderId="24" xfId="0" applyNumberFormat="1" applyFont="1" applyFill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74" xfId="0" applyNumberFormat="1" applyFont="1" applyBorder="1" applyAlignment="1">
      <alignment horizontal="right" vertical="center"/>
    </xf>
    <xf numFmtId="176" fontId="8" fillId="0" borderId="37" xfId="0" applyNumberFormat="1" applyFont="1" applyBorder="1" applyAlignment="1">
      <alignment horizontal="right" vertical="center"/>
    </xf>
    <xf numFmtId="176" fontId="16" fillId="3" borderId="70" xfId="0" applyNumberFormat="1" applyFont="1" applyFill="1" applyBorder="1" applyAlignment="1">
      <alignment horizontal="right" vertical="center"/>
    </xf>
    <xf numFmtId="176" fontId="5" fillId="3" borderId="63" xfId="0" applyNumberFormat="1" applyFont="1" applyFill="1" applyBorder="1" applyAlignment="1">
      <alignment horizontal="right" vertical="center"/>
    </xf>
    <xf numFmtId="176" fontId="16" fillId="3" borderId="43" xfId="0" applyNumberFormat="1" applyFont="1" applyFill="1" applyBorder="1" applyAlignment="1">
      <alignment horizontal="right" vertical="center"/>
    </xf>
    <xf numFmtId="180" fontId="6" fillId="2" borderId="37" xfId="0" applyNumberFormat="1" applyFont="1" applyFill="1" applyBorder="1" applyAlignment="1">
      <alignment horizontal="left" vertical="center" shrinkToFit="1"/>
    </xf>
    <xf numFmtId="176" fontId="8" fillId="0" borderId="42" xfId="0" applyNumberFormat="1" applyFont="1" applyBorder="1" applyAlignment="1">
      <alignment horizontal="right" vertical="center"/>
    </xf>
    <xf numFmtId="176" fontId="8" fillId="0" borderId="44" xfId="0" applyNumberFormat="1" applyFont="1" applyBorder="1" applyAlignment="1">
      <alignment horizontal="right" vertical="center"/>
    </xf>
    <xf numFmtId="176" fontId="8" fillId="0" borderId="43" xfId="0" applyNumberFormat="1" applyFont="1" applyBorder="1" applyAlignment="1">
      <alignment horizontal="right" vertical="center"/>
    </xf>
    <xf numFmtId="3" fontId="16" fillId="0" borderId="67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horizontal="right" vertical="center"/>
    </xf>
    <xf numFmtId="182" fontId="16" fillId="3" borderId="43" xfId="1" applyNumberFormat="1" applyFont="1" applyFill="1" applyBorder="1">
      <alignment vertical="center"/>
    </xf>
    <xf numFmtId="176" fontId="8" fillId="0" borderId="43" xfId="0" applyNumberFormat="1" applyFont="1" applyBorder="1">
      <alignment vertical="center"/>
    </xf>
    <xf numFmtId="40" fontId="16" fillId="3" borderId="67" xfId="1" applyNumberFormat="1" applyFont="1" applyFill="1" applyBorder="1">
      <alignment vertical="center"/>
    </xf>
    <xf numFmtId="40" fontId="8" fillId="0" borderId="27" xfId="1" applyNumberFormat="1" applyFont="1" applyFill="1" applyBorder="1">
      <alignment vertical="center"/>
    </xf>
    <xf numFmtId="40" fontId="8" fillId="0" borderId="29" xfId="1" applyNumberFormat="1" applyFont="1" applyFill="1" applyBorder="1" applyAlignment="1">
      <alignment horizontal="right" vertical="center"/>
    </xf>
    <xf numFmtId="40" fontId="8" fillId="0" borderId="29" xfId="1" applyNumberFormat="1" applyFont="1" applyFill="1" applyBorder="1">
      <alignment vertical="center"/>
    </xf>
    <xf numFmtId="40" fontId="8" fillId="0" borderId="28" xfId="1" applyNumberFormat="1" applyFont="1" applyFill="1" applyBorder="1">
      <alignment vertical="center"/>
    </xf>
    <xf numFmtId="182" fontId="16" fillId="3" borderId="28" xfId="1" applyNumberFormat="1" applyFont="1" applyFill="1" applyBorder="1">
      <alignment vertical="center"/>
    </xf>
    <xf numFmtId="182" fontId="8" fillId="0" borderId="27" xfId="1" applyNumberFormat="1" applyFont="1" applyFill="1" applyBorder="1">
      <alignment vertical="center"/>
    </xf>
    <xf numFmtId="182" fontId="8" fillId="0" borderId="29" xfId="1" applyNumberFormat="1" applyFont="1" applyFill="1" applyBorder="1">
      <alignment vertical="center"/>
    </xf>
    <xf numFmtId="182" fontId="8" fillId="0" borderId="28" xfId="1" applyNumberFormat="1" applyFont="1" applyFill="1" applyBorder="1">
      <alignment vertical="center"/>
    </xf>
    <xf numFmtId="176" fontId="16" fillId="3" borderId="20" xfId="0" applyNumberFormat="1" applyFont="1" applyFill="1" applyBorder="1" applyAlignment="1" applyProtection="1">
      <alignment horizontal="right" vertical="center"/>
      <protection locked="0"/>
    </xf>
    <xf numFmtId="176" fontId="16" fillId="3" borderId="21" xfId="0" applyNumberFormat="1" applyFont="1" applyFill="1" applyBorder="1" applyAlignment="1" applyProtection="1">
      <alignment horizontal="right" vertical="center"/>
      <protection locked="0"/>
    </xf>
    <xf numFmtId="176" fontId="8" fillId="0" borderId="20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38" fontId="16" fillId="3" borderId="6" xfId="1" applyFont="1" applyFill="1" applyBorder="1" applyAlignment="1" applyProtection="1">
      <alignment vertical="center"/>
      <protection locked="0"/>
    </xf>
    <xf numFmtId="0" fontId="19" fillId="0" borderId="0" xfId="0" applyFont="1">
      <alignment vertical="center"/>
    </xf>
    <xf numFmtId="0" fontId="14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183" fontId="8" fillId="0" borderId="81" xfId="17" quotePrefix="1" applyNumberFormat="1" applyFont="1" applyBorder="1" applyAlignment="1" applyProtection="1">
      <alignment vertical="center"/>
      <protection hidden="1"/>
    </xf>
    <xf numFmtId="183" fontId="8" fillId="0" borderId="29" xfId="17" quotePrefix="1" applyNumberFormat="1" applyFont="1" applyBorder="1" applyAlignment="1" applyProtection="1">
      <alignment vertical="center"/>
      <protection hidden="1"/>
    </xf>
    <xf numFmtId="183" fontId="8" fillId="0" borderId="26" xfId="17" quotePrefix="1" applyNumberFormat="1" applyFont="1" applyBorder="1" applyAlignment="1" applyProtection="1">
      <alignment vertical="center"/>
      <protection hidden="1"/>
    </xf>
    <xf numFmtId="3" fontId="16" fillId="3" borderId="82" xfId="0" applyNumberFormat="1" applyFont="1" applyFill="1" applyBorder="1" applyAlignment="1">
      <alignment horizontal="right" vertical="center"/>
    </xf>
    <xf numFmtId="3" fontId="16" fillId="3" borderId="22" xfId="0" applyNumberFormat="1" applyFont="1" applyFill="1" applyBorder="1" applyAlignment="1">
      <alignment horizontal="right" vertical="center"/>
    </xf>
    <xf numFmtId="3" fontId="16" fillId="3" borderId="83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distributed" vertical="center" indent="1"/>
    </xf>
    <xf numFmtId="0" fontId="3" fillId="3" borderId="18" xfId="0" applyFont="1" applyFill="1" applyBorder="1" applyAlignment="1">
      <alignment horizontal="distributed" vertical="center" indent="1"/>
    </xf>
    <xf numFmtId="0" fontId="3" fillId="3" borderId="11" xfId="0" applyFont="1" applyFill="1" applyBorder="1" applyAlignment="1">
      <alignment horizontal="distributed" vertical="center" indent="1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39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66" xfId="0" applyFont="1" applyFill="1" applyBorder="1">
      <alignment vertical="center"/>
    </xf>
    <xf numFmtId="0" fontId="3" fillId="3" borderId="50" xfId="0" applyFont="1" applyFill="1" applyBorder="1" applyAlignment="1">
      <alignment horizontal="distributed" vertical="center" indent="1"/>
    </xf>
    <xf numFmtId="0" fontId="3" fillId="3" borderId="9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distributed" vertical="center" wrapText="1" indent="1"/>
    </xf>
    <xf numFmtId="0" fontId="3" fillId="3" borderId="18" xfId="0" applyFont="1" applyFill="1" applyBorder="1" applyAlignment="1">
      <alignment horizontal="distributed" vertical="center" wrapText="1" indent="1"/>
    </xf>
    <xf numFmtId="0" fontId="3" fillId="3" borderId="76" xfId="0" applyFont="1" applyFill="1" applyBorder="1" applyAlignment="1">
      <alignment horizontal="distributed" vertical="center" wrapText="1" inden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wrapText="1"/>
    </xf>
    <xf numFmtId="0" fontId="3" fillId="3" borderId="55" xfId="0" applyFont="1" applyFill="1" applyBorder="1" applyAlignment="1">
      <alignment vertical="center" wrapText="1"/>
    </xf>
    <xf numFmtId="0" fontId="3" fillId="3" borderId="66" xfId="0" applyFont="1" applyFill="1" applyBorder="1" applyAlignment="1">
      <alignment vertical="center" wrapText="1"/>
    </xf>
    <xf numFmtId="0" fontId="3" fillId="3" borderId="56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3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distributed" vertical="center" wrapText="1" indent="1"/>
    </xf>
    <xf numFmtId="0" fontId="3" fillId="3" borderId="5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3" borderId="7" xfId="0" applyFont="1" applyFill="1" applyBorder="1">
      <alignment vertical="center"/>
    </xf>
    <xf numFmtId="0" fontId="3" fillId="3" borderId="4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39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24" xfId="0" applyFont="1" applyFill="1" applyBorder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3" fillId="3" borderId="9" xfId="0" applyFont="1" applyFill="1" applyBorder="1" applyAlignment="1">
      <alignment vertical="center" shrinkToFit="1"/>
    </xf>
    <xf numFmtId="0" fontId="3" fillId="3" borderId="39" xfId="0" applyFont="1" applyFill="1" applyBorder="1" applyAlignment="1">
      <alignment vertical="center" shrinkToFit="1"/>
    </xf>
    <xf numFmtId="0" fontId="3" fillId="3" borderId="1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distributed" vertical="center" indent="1" shrinkToFit="1"/>
    </xf>
    <xf numFmtId="0" fontId="3" fillId="3" borderId="18" xfId="0" applyFont="1" applyFill="1" applyBorder="1" applyAlignment="1">
      <alignment horizontal="distributed" vertical="center" indent="1" shrinkToFit="1"/>
    </xf>
    <xf numFmtId="0" fontId="3" fillId="3" borderId="11" xfId="0" applyFont="1" applyFill="1" applyBorder="1" applyAlignment="1">
      <alignment horizontal="distributed" vertical="center" indent="1" shrinkToFit="1"/>
    </xf>
    <xf numFmtId="0" fontId="3" fillId="3" borderId="11" xfId="0" applyFont="1" applyFill="1" applyBorder="1">
      <alignment vertical="center"/>
    </xf>
    <xf numFmtId="0" fontId="3" fillId="3" borderId="11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18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2" xfId="0" applyFont="1" applyFill="1" applyBorder="1" applyAlignment="1">
      <alignment vertical="center" wrapText="1" shrinkToFit="1"/>
    </xf>
    <xf numFmtId="0" fontId="3" fillId="3" borderId="3" xfId="0" applyFont="1" applyFill="1" applyBorder="1" applyAlignment="1">
      <alignment vertical="center" wrapText="1" shrinkToFit="1"/>
    </xf>
    <xf numFmtId="0" fontId="3" fillId="3" borderId="10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left" vertical="center"/>
    </xf>
    <xf numFmtId="0" fontId="6" fillId="3" borderId="39" xfId="0" applyFont="1" applyFill="1" applyBorder="1" applyAlignment="1">
      <alignment horizontal="left" vertical="center"/>
    </xf>
    <xf numFmtId="38" fontId="3" fillId="3" borderId="3" xfId="1" applyFont="1" applyFill="1" applyBorder="1" applyAlignment="1">
      <alignment horizontal="left" vertical="center"/>
    </xf>
    <xf numFmtId="38" fontId="3" fillId="3" borderId="5" xfId="1" applyFont="1" applyFill="1" applyBorder="1" applyAlignment="1">
      <alignment vertical="center"/>
    </xf>
    <xf numFmtId="38" fontId="3" fillId="3" borderId="39" xfId="1" applyFont="1" applyFill="1" applyBorder="1" applyAlignment="1">
      <alignment vertical="center"/>
    </xf>
    <xf numFmtId="0" fontId="3" fillId="3" borderId="6" xfId="0" applyFont="1" applyFill="1" applyBorder="1" applyAlignment="1">
      <alignment vertical="center" shrinkToFit="1"/>
    </xf>
    <xf numFmtId="0" fontId="3" fillId="3" borderId="37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39" xfId="0" applyFont="1" applyFill="1" applyBorder="1" applyAlignment="1">
      <alignment horizontal="left" vertical="center" shrinkToFit="1"/>
    </xf>
    <xf numFmtId="38" fontId="3" fillId="3" borderId="2" xfId="1" applyFont="1" applyFill="1" applyBorder="1" applyAlignment="1">
      <alignment horizontal="left" vertical="center" wrapText="1"/>
    </xf>
    <xf numFmtId="38" fontId="3" fillId="3" borderId="3" xfId="1" applyFont="1" applyFill="1" applyBorder="1" applyAlignment="1">
      <alignment horizontal="left" vertical="center" wrapText="1"/>
    </xf>
    <xf numFmtId="38" fontId="3" fillId="3" borderId="6" xfId="1" applyFont="1" applyFill="1" applyBorder="1" applyAlignment="1">
      <alignment horizontal="left" vertical="center" wrapText="1"/>
    </xf>
    <xf numFmtId="38" fontId="3" fillId="3" borderId="9" xfId="1" applyFont="1" applyFill="1" applyBorder="1" applyAlignment="1">
      <alignment horizontal="left" vertical="center" wrapText="1"/>
    </xf>
    <xf numFmtId="38" fontId="3" fillId="3" borderId="1" xfId="1" applyFont="1" applyFill="1" applyBorder="1" applyAlignment="1">
      <alignment horizontal="left" vertical="center" wrapText="1"/>
    </xf>
    <xf numFmtId="38" fontId="3" fillId="3" borderId="10" xfId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distributed" vertical="center" wrapText="1" indent="1"/>
    </xf>
    <xf numFmtId="0" fontId="12" fillId="2" borderId="3" xfId="0" applyFont="1" applyFill="1" applyBorder="1" applyAlignment="1">
      <alignment horizontal="distributed" vertical="center" wrapText="1" indent="1"/>
    </xf>
    <xf numFmtId="0" fontId="12" fillId="2" borderId="6" xfId="0" applyFont="1" applyFill="1" applyBorder="1" applyAlignment="1">
      <alignment horizontal="distributed" vertical="center" wrapText="1" indent="1"/>
    </xf>
    <xf numFmtId="0" fontId="12" fillId="2" borderId="9" xfId="0" applyFont="1" applyFill="1" applyBorder="1" applyAlignment="1">
      <alignment horizontal="distributed" vertical="center" wrapText="1" indent="1"/>
    </xf>
    <xf numFmtId="0" fontId="12" fillId="2" borderId="1" xfId="0" applyFont="1" applyFill="1" applyBorder="1" applyAlignment="1">
      <alignment horizontal="distributed" vertical="center" wrapText="1" indent="1"/>
    </xf>
    <xf numFmtId="0" fontId="12" fillId="2" borderId="10" xfId="0" applyFont="1" applyFill="1" applyBorder="1" applyAlignment="1">
      <alignment horizontal="distributed" vertical="center" wrapText="1" indent="1"/>
    </xf>
    <xf numFmtId="0" fontId="11" fillId="4" borderId="7" xfId="0" applyFont="1" applyFill="1" applyBorder="1" applyAlignment="1">
      <alignment horizontal="distributed" vertical="center" indent="1"/>
    </xf>
    <xf numFmtId="0" fontId="3" fillId="3" borderId="1" xfId="0" applyFont="1" applyFill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1" fillId="0" borderId="2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1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11" fillId="5" borderId="2" xfId="0" applyFont="1" applyFill="1" applyBorder="1" applyAlignment="1">
      <alignment horizontal="distributed" vertical="center" indent="1"/>
    </xf>
    <xf numFmtId="0" fontId="11" fillId="5" borderId="6" xfId="0" applyFont="1" applyFill="1" applyBorder="1" applyAlignment="1">
      <alignment horizontal="distributed" vertical="center" indent="1"/>
    </xf>
    <xf numFmtId="0" fontId="11" fillId="5" borderId="9" xfId="0" applyFont="1" applyFill="1" applyBorder="1" applyAlignment="1">
      <alignment horizontal="distributed" vertical="center" indent="1"/>
    </xf>
    <xf numFmtId="0" fontId="11" fillId="5" borderId="10" xfId="0" applyFont="1" applyFill="1" applyBorder="1" applyAlignment="1">
      <alignment horizontal="distributed" vertical="center" indent="1"/>
    </xf>
    <xf numFmtId="0" fontId="11" fillId="4" borderId="4" xfId="0" applyFont="1" applyFill="1" applyBorder="1" applyAlignment="1">
      <alignment horizontal="distributed" vertical="center" indent="1"/>
    </xf>
    <xf numFmtId="0" fontId="11" fillId="0" borderId="8" xfId="0" applyFont="1" applyBorder="1" applyAlignment="1">
      <alignment horizontal="distributed" vertical="center" indent="6" shrinkToFit="1"/>
    </xf>
    <xf numFmtId="0" fontId="11" fillId="0" borderId="11" xfId="0" applyFont="1" applyBorder="1" applyAlignment="1">
      <alignment horizontal="distributed" vertical="center" indent="6" shrinkToFit="1"/>
    </xf>
  </cellXfs>
  <cellStyles count="25">
    <cellStyle name="桁区切り" xfId="1" builtinId="6"/>
    <cellStyle name="桁区切り 2" xfId="10" xr:uid="{405FADEC-E044-42D6-9B03-724723A01BB9}"/>
    <cellStyle name="桁区切り 3" xfId="9" xr:uid="{4A456D17-9FD2-44EF-94F7-508652101DCD}"/>
    <cellStyle name="桁区切り 4" xfId="19" xr:uid="{3D47AD46-E834-476E-AC9E-3A5EF356AA93}"/>
    <cellStyle name="標準" xfId="0" builtinId="0"/>
    <cellStyle name="標準 2" xfId="6" xr:uid="{F5361429-16BB-4F26-AC50-6D8E34878155}"/>
    <cellStyle name="標準 2 2" xfId="12" xr:uid="{3F236BDB-BEBB-4321-9D65-65E88E6A7234}"/>
    <cellStyle name="標準 2 2 2" xfId="22" xr:uid="{CDDDE254-2881-4723-AAEF-E889956B4ED1}"/>
    <cellStyle name="標準 2 2 2 2" xfId="5" xr:uid="{51B0C1DC-A090-4CAF-A4B9-C5AE3A7EF626}"/>
    <cellStyle name="標準 2 3" xfId="11" xr:uid="{E43DF7BF-AF04-4B25-AF59-74B8414B710B}"/>
    <cellStyle name="標準 2 4" xfId="21" xr:uid="{8EF0E030-800C-4CD3-84D6-9CC4D384E23C}"/>
    <cellStyle name="標準 3" xfId="13" xr:uid="{A6D4B811-46EB-4054-863D-1779A4AEFD21}"/>
    <cellStyle name="標準 3 2" xfId="14" xr:uid="{AF6876A3-F7C5-41FB-A09C-3B62FC66D163}"/>
    <cellStyle name="標準 3 3" xfId="15" xr:uid="{1A7B8175-B8F1-468D-BBBD-0E8188491BF9}"/>
    <cellStyle name="標準 3 4" xfId="20" xr:uid="{1AA9B8A6-93DC-40FD-A1BC-44892F8611CC}"/>
    <cellStyle name="標準 4" xfId="4" xr:uid="{42AF8AB8-084A-4921-BC5B-A46CCDCB2F94}"/>
    <cellStyle name="標準 4 2" xfId="16" xr:uid="{628EA924-AF73-4119-BB5F-AFB9F0DF7CD8}"/>
    <cellStyle name="標準 4 2 2" xfId="24" xr:uid="{DFCC9832-2295-44FD-AB29-4A274F3037C7}"/>
    <cellStyle name="標準 4 3" xfId="23" xr:uid="{0BD4E5D9-7ED9-42B1-B910-7C0AC96D5612}"/>
    <cellStyle name="標準 5" xfId="8" xr:uid="{33F08061-1B01-41A4-A011-0B56D065ABD6}"/>
    <cellStyle name="標準 6" xfId="18" xr:uid="{AC145A35-89D2-45C4-AAC0-C927EC32576A}"/>
    <cellStyle name="標準 7" xfId="7" xr:uid="{AB1ED99B-D266-4AAA-A15D-055AEF1899CE}"/>
    <cellStyle name="標準_②１３年速報統計表" xfId="17" xr:uid="{934349A5-DCFB-487C-9E41-1A14D3612363}"/>
    <cellStyle name="標準_p030～040Ⅱ農業：農家数等（構造統計課）." xfId="3" xr:uid="{00000000-0005-0000-0000-000003000000}"/>
    <cellStyle name="標準_p030～040Ⅱ農業：農家数等（構造統計課）完成." xfId="2" xr:uid="{00000000-0005-0000-0000-000004000000}"/>
  </cellStyles>
  <dxfs count="0"/>
  <tableStyles count="0" defaultTableStyle="TableStyleMedium2" defaultPivotStyle="PivotStyleLight16"/>
  <colors>
    <mruColors>
      <color rgb="FFCCFFFF"/>
      <color rgb="FFFEFC96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343B-61A8-414F-A24F-EED28D3E0EC2}">
  <sheetPr>
    <tabColor rgb="FFCCFFFF"/>
  </sheetPr>
  <dimension ref="A1:AA153"/>
  <sheetViews>
    <sheetView tabSelected="1" zoomScale="80" zoomScaleNormal="80" workbookViewId="0">
      <selection activeCell="A3" sqref="A3:J4"/>
    </sheetView>
  </sheetViews>
  <sheetFormatPr defaultColWidth="9" defaultRowHeight="13.5"/>
  <cols>
    <col min="1" max="1" width="25.625" style="2" customWidth="1"/>
    <col min="2" max="4" width="5.625" style="2" customWidth="1"/>
    <col min="5" max="9" width="5.125" style="2" customWidth="1"/>
    <col min="10" max="10" width="3.625" style="2" customWidth="1"/>
    <col min="11" max="11" width="8.125" style="3" customWidth="1"/>
    <col min="12" max="12" width="3.625" style="3" customWidth="1"/>
    <col min="13" max="13" width="13.625" style="2" customWidth="1"/>
    <col min="14" max="14" width="3.625" style="2" customWidth="1"/>
    <col min="15" max="15" width="13.625" style="2" customWidth="1"/>
    <col min="16" max="16" width="3.625" style="4" customWidth="1"/>
    <col min="17" max="17" width="8.625" style="2" customWidth="1"/>
    <col min="18" max="18" width="4.625" style="5" customWidth="1"/>
    <col min="19" max="25" width="15.625" style="2" customWidth="1"/>
    <col min="26" max="26" width="48.625" style="6" customWidth="1"/>
    <col min="27" max="27" width="1.5" style="466" customWidth="1"/>
    <col min="28" max="16384" width="9" style="2"/>
  </cols>
  <sheetData>
    <row r="1" spans="1:27" ht="21.75" customHeight="1">
      <c r="A1" s="615" t="s">
        <v>372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8"/>
    </row>
    <row r="2" spans="1:27" ht="13.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1:27" ht="15" customHeight="1">
      <c r="A3" s="616" t="s">
        <v>245</v>
      </c>
      <c r="B3" s="617"/>
      <c r="C3" s="617"/>
      <c r="D3" s="617"/>
      <c r="E3" s="617"/>
      <c r="F3" s="617"/>
      <c r="G3" s="617"/>
      <c r="H3" s="617"/>
      <c r="I3" s="617"/>
      <c r="J3" s="618"/>
      <c r="K3" s="616" t="s">
        <v>0</v>
      </c>
      <c r="L3" s="622" t="s">
        <v>181</v>
      </c>
      <c r="M3" s="623"/>
      <c r="N3" s="622" t="s">
        <v>182</v>
      </c>
      <c r="O3" s="623"/>
      <c r="P3" s="604" t="s">
        <v>187</v>
      </c>
      <c r="Q3" s="605"/>
      <c r="R3" s="606"/>
      <c r="S3" s="610" t="s">
        <v>1</v>
      </c>
      <c r="T3" s="626" t="s">
        <v>2</v>
      </c>
      <c r="U3" s="626" t="s">
        <v>3</v>
      </c>
      <c r="V3" s="626" t="s">
        <v>4</v>
      </c>
      <c r="W3" s="626" t="s">
        <v>5</v>
      </c>
      <c r="X3" s="626" t="s">
        <v>6</v>
      </c>
      <c r="Y3" s="626" t="s">
        <v>7</v>
      </c>
      <c r="Z3" s="627" t="s">
        <v>373</v>
      </c>
    </row>
    <row r="4" spans="1:27" ht="15" customHeight="1">
      <c r="A4" s="619"/>
      <c r="B4" s="620"/>
      <c r="C4" s="620"/>
      <c r="D4" s="620"/>
      <c r="E4" s="620"/>
      <c r="F4" s="620"/>
      <c r="G4" s="620"/>
      <c r="H4" s="620"/>
      <c r="I4" s="620"/>
      <c r="J4" s="621"/>
      <c r="K4" s="619"/>
      <c r="L4" s="624"/>
      <c r="M4" s="625"/>
      <c r="N4" s="624"/>
      <c r="O4" s="625"/>
      <c r="P4" s="607"/>
      <c r="Q4" s="608"/>
      <c r="R4" s="609"/>
      <c r="S4" s="610"/>
      <c r="T4" s="626"/>
      <c r="U4" s="626"/>
      <c r="V4" s="626"/>
      <c r="W4" s="626"/>
      <c r="X4" s="626"/>
      <c r="Y4" s="626"/>
      <c r="Z4" s="628"/>
    </row>
    <row r="5" spans="1:27" ht="16.5" customHeight="1">
      <c r="A5" s="474" t="s">
        <v>156</v>
      </c>
      <c r="B5" s="477" t="s">
        <v>8</v>
      </c>
      <c r="C5" s="478"/>
      <c r="D5" s="478"/>
      <c r="E5" s="478"/>
      <c r="F5" s="478"/>
      <c r="G5" s="478"/>
      <c r="H5" s="478"/>
      <c r="I5" s="478"/>
      <c r="J5" s="392" t="s">
        <v>154</v>
      </c>
      <c r="K5" s="246" t="s">
        <v>157</v>
      </c>
      <c r="L5" s="357"/>
      <c r="M5" s="194">
        <v>377979.67</v>
      </c>
      <c r="N5" s="307" t="s">
        <v>150</v>
      </c>
      <c r="O5" s="464">
        <f>SUM(S5:Y5)</f>
        <v>42229.04</v>
      </c>
      <c r="P5" s="333"/>
      <c r="Q5" s="13">
        <v>11.172284247</v>
      </c>
      <c r="R5" s="276" t="s">
        <v>183</v>
      </c>
      <c r="S5" s="14">
        <v>4987.24</v>
      </c>
      <c r="T5" s="15">
        <v>2440.64</v>
      </c>
      <c r="U5" s="14">
        <v>4131.21</v>
      </c>
      <c r="V5" s="15">
        <v>7409.13</v>
      </c>
      <c r="W5" s="14">
        <v>6340.62</v>
      </c>
      <c r="X5" s="15">
        <v>7734.16</v>
      </c>
      <c r="Y5" s="16">
        <v>9186.0400000000009</v>
      </c>
      <c r="Z5" s="388" t="s">
        <v>270</v>
      </c>
    </row>
    <row r="6" spans="1:27" ht="16.5" customHeight="1">
      <c r="A6" s="475"/>
      <c r="B6" s="552" t="s">
        <v>9</v>
      </c>
      <c r="C6" s="553"/>
      <c r="D6" s="553"/>
      <c r="E6" s="521" t="s">
        <v>151</v>
      </c>
      <c r="F6" s="522"/>
      <c r="G6" s="522"/>
      <c r="H6" s="522"/>
      <c r="I6" s="522"/>
      <c r="J6" s="393"/>
      <c r="K6" s="358" t="s">
        <v>16</v>
      </c>
      <c r="L6" s="358"/>
      <c r="M6" s="195">
        <v>4239000</v>
      </c>
      <c r="N6" s="308"/>
      <c r="O6" s="226">
        <v>498000</v>
      </c>
      <c r="P6" s="334"/>
      <c r="Q6" s="17">
        <v>11.748053786270347</v>
      </c>
      <c r="R6" s="277" t="s">
        <v>22</v>
      </c>
      <c r="S6" s="18">
        <v>77400</v>
      </c>
      <c r="T6" s="19">
        <v>49200</v>
      </c>
      <c r="U6" s="18">
        <v>44700</v>
      </c>
      <c r="V6" s="19">
        <v>102600</v>
      </c>
      <c r="W6" s="18">
        <v>52800</v>
      </c>
      <c r="X6" s="19">
        <v>61800</v>
      </c>
      <c r="Y6" s="20">
        <v>109500</v>
      </c>
      <c r="Z6" s="291" t="s">
        <v>268</v>
      </c>
    </row>
    <row r="7" spans="1:27" ht="16.5" customHeight="1">
      <c r="A7" s="475"/>
      <c r="B7" s="555"/>
      <c r="C7" s="556"/>
      <c r="D7" s="556"/>
      <c r="E7" s="394"/>
      <c r="F7" s="514" t="s">
        <v>12</v>
      </c>
      <c r="G7" s="515"/>
      <c r="H7" s="515"/>
      <c r="I7" s="515"/>
      <c r="J7" s="395"/>
      <c r="K7" s="359" t="s">
        <v>22</v>
      </c>
      <c r="L7" s="359"/>
      <c r="M7" s="456">
        <v>11.4</v>
      </c>
      <c r="N7" s="309"/>
      <c r="O7" s="457">
        <v>11.8</v>
      </c>
      <c r="P7" s="335" t="s">
        <v>14</v>
      </c>
      <c r="Q7" s="21">
        <v>0.40000000000000036</v>
      </c>
      <c r="R7" s="278" t="s">
        <v>184</v>
      </c>
      <c r="S7" s="458">
        <v>15.5</v>
      </c>
      <c r="T7" s="459">
        <v>20.2</v>
      </c>
      <c r="U7" s="458">
        <v>10.8</v>
      </c>
      <c r="V7" s="459">
        <v>13.8</v>
      </c>
      <c r="W7" s="458">
        <v>8.3000000000000007</v>
      </c>
      <c r="X7" s="459">
        <v>8</v>
      </c>
      <c r="Y7" s="458">
        <v>11.9</v>
      </c>
      <c r="Z7" s="287" t="s">
        <v>11</v>
      </c>
    </row>
    <row r="8" spans="1:27" ht="16.5" customHeight="1">
      <c r="A8" s="475"/>
      <c r="B8" s="555"/>
      <c r="C8" s="556"/>
      <c r="D8" s="556"/>
      <c r="E8" s="394"/>
      <c r="F8" s="514" t="s">
        <v>15</v>
      </c>
      <c r="G8" s="515"/>
      <c r="H8" s="515"/>
      <c r="I8" s="515"/>
      <c r="J8" s="395"/>
      <c r="K8" s="359" t="s">
        <v>22</v>
      </c>
      <c r="L8" s="359"/>
      <c r="M8" s="456">
        <v>54.3</v>
      </c>
      <c r="N8" s="309"/>
      <c r="O8" s="457">
        <v>58.5</v>
      </c>
      <c r="P8" s="335" t="s">
        <v>14</v>
      </c>
      <c r="Q8" s="21">
        <v>4.2000000000000028</v>
      </c>
      <c r="R8" s="278" t="s">
        <v>184</v>
      </c>
      <c r="S8" s="458">
        <v>81.400000000000006</v>
      </c>
      <c r="T8" s="459">
        <v>83.9</v>
      </c>
      <c r="U8" s="458">
        <v>45.6</v>
      </c>
      <c r="V8" s="459">
        <v>61.6</v>
      </c>
      <c r="W8" s="458">
        <v>70.599999999999994</v>
      </c>
      <c r="X8" s="459">
        <v>53.6</v>
      </c>
      <c r="Y8" s="460">
        <v>30.2</v>
      </c>
      <c r="Z8" s="287" t="s">
        <v>11</v>
      </c>
    </row>
    <row r="9" spans="1:27" ht="16.5" customHeight="1">
      <c r="A9" s="475"/>
      <c r="B9" s="555"/>
      <c r="C9" s="556"/>
      <c r="D9" s="556"/>
      <c r="E9" s="396"/>
      <c r="F9" s="548" t="s">
        <v>155</v>
      </c>
      <c r="G9" s="549"/>
      <c r="H9" s="549"/>
      <c r="I9" s="549"/>
      <c r="J9" s="397"/>
      <c r="K9" s="359" t="s">
        <v>22</v>
      </c>
      <c r="L9" s="359"/>
      <c r="M9" s="196">
        <v>90.4</v>
      </c>
      <c r="N9" s="309"/>
      <c r="O9" s="227">
        <v>101.8</v>
      </c>
      <c r="P9" s="335" t="s">
        <v>14</v>
      </c>
      <c r="Q9" s="21">
        <v>11.4</v>
      </c>
      <c r="R9" s="278" t="s">
        <v>184</v>
      </c>
      <c r="S9" s="22">
        <v>114.7</v>
      </c>
      <c r="T9" s="23">
        <v>133.69999999999999</v>
      </c>
      <c r="U9" s="22">
        <v>90.9</v>
      </c>
      <c r="V9" s="23">
        <v>98.8</v>
      </c>
      <c r="W9" s="22">
        <v>89.4</v>
      </c>
      <c r="X9" s="23">
        <v>103.8</v>
      </c>
      <c r="Y9" s="24">
        <v>90.2</v>
      </c>
      <c r="Z9" s="287" t="s">
        <v>149</v>
      </c>
      <c r="AA9" s="465"/>
    </row>
    <row r="10" spans="1:27" ht="16.5" customHeight="1">
      <c r="A10" s="475"/>
      <c r="B10" s="555"/>
      <c r="C10" s="556"/>
      <c r="D10" s="556"/>
      <c r="E10" s="514" t="s">
        <v>152</v>
      </c>
      <c r="F10" s="515"/>
      <c r="G10" s="515"/>
      <c r="H10" s="515"/>
      <c r="I10" s="515"/>
      <c r="J10" s="395"/>
      <c r="K10" s="359" t="s">
        <v>16</v>
      </c>
      <c r="L10" s="359"/>
      <c r="M10" s="197">
        <v>2300000</v>
      </c>
      <c r="N10" s="310"/>
      <c r="O10" s="228">
        <v>291300</v>
      </c>
      <c r="P10" s="336"/>
      <c r="Q10" s="25">
        <v>12.665217391304347</v>
      </c>
      <c r="R10" s="279" t="s">
        <v>22</v>
      </c>
      <c r="S10" s="26">
        <v>63000</v>
      </c>
      <c r="T10" s="27">
        <v>41300</v>
      </c>
      <c r="U10" s="26">
        <v>20400</v>
      </c>
      <c r="V10" s="27">
        <v>63200</v>
      </c>
      <c r="W10" s="26">
        <v>37300</v>
      </c>
      <c r="X10" s="27">
        <v>33100</v>
      </c>
      <c r="Y10" s="28">
        <v>33100</v>
      </c>
      <c r="Z10" s="287" t="s">
        <v>268</v>
      </c>
    </row>
    <row r="11" spans="1:27" ht="16.5" customHeight="1">
      <c r="A11" s="475"/>
      <c r="B11" s="558"/>
      <c r="C11" s="559"/>
      <c r="D11" s="559"/>
      <c r="E11" s="514" t="s">
        <v>153</v>
      </c>
      <c r="F11" s="515"/>
      <c r="G11" s="515"/>
      <c r="H11" s="515"/>
      <c r="I11" s="515"/>
      <c r="J11" s="395"/>
      <c r="K11" s="360" t="s">
        <v>16</v>
      </c>
      <c r="L11" s="360"/>
      <c r="M11" s="198">
        <v>1939000</v>
      </c>
      <c r="N11" s="311"/>
      <c r="O11" s="229">
        <v>206700</v>
      </c>
      <c r="P11" s="337"/>
      <c r="Q11" s="29">
        <v>10.660134089736978</v>
      </c>
      <c r="R11" s="280" t="s">
        <v>22</v>
      </c>
      <c r="S11" s="468">
        <v>14400</v>
      </c>
      <c r="T11" s="469">
        <v>7980</v>
      </c>
      <c r="U11" s="469">
        <v>24300</v>
      </c>
      <c r="V11" s="469">
        <v>39400</v>
      </c>
      <c r="W11" s="469">
        <v>15600</v>
      </c>
      <c r="X11" s="469">
        <v>28600</v>
      </c>
      <c r="Y11" s="470">
        <v>76300</v>
      </c>
      <c r="Z11" s="288" t="s">
        <v>11</v>
      </c>
    </row>
    <row r="12" spans="1:27" ht="16.5" customHeight="1">
      <c r="A12" s="475"/>
      <c r="B12" s="477" t="s">
        <v>17</v>
      </c>
      <c r="C12" s="478"/>
      <c r="D12" s="478"/>
      <c r="E12" s="480"/>
      <c r="F12" s="480"/>
      <c r="G12" s="480"/>
      <c r="H12" s="480"/>
      <c r="I12" s="480"/>
      <c r="J12" s="398"/>
      <c r="K12" s="251" t="s">
        <v>37</v>
      </c>
      <c r="L12" s="361"/>
      <c r="M12" s="221">
        <v>24744214</v>
      </c>
      <c r="N12" s="313"/>
      <c r="O12" s="180">
        <v>2677426</v>
      </c>
      <c r="P12" s="348"/>
      <c r="Q12" s="36">
        <v>10.8204124</v>
      </c>
      <c r="R12" s="282" t="s">
        <v>22</v>
      </c>
      <c r="S12" s="74">
        <v>222130</v>
      </c>
      <c r="T12" s="87">
        <v>109903</v>
      </c>
      <c r="U12" s="74">
        <v>246510</v>
      </c>
      <c r="V12" s="87">
        <v>468736</v>
      </c>
      <c r="W12" s="74">
        <v>455470</v>
      </c>
      <c r="X12" s="87">
        <v>583727</v>
      </c>
      <c r="Y12" s="88">
        <v>590950</v>
      </c>
      <c r="Z12" s="295" t="s">
        <v>366</v>
      </c>
    </row>
    <row r="13" spans="1:27" ht="16.5" customHeight="1">
      <c r="A13" s="475"/>
      <c r="B13" s="490"/>
      <c r="C13" s="491"/>
      <c r="D13" s="491"/>
      <c r="E13" s="521" t="s">
        <v>18</v>
      </c>
      <c r="F13" s="522"/>
      <c r="G13" s="522"/>
      <c r="H13" s="522"/>
      <c r="I13" s="522"/>
      <c r="J13" s="393"/>
      <c r="K13" s="250" t="s">
        <v>22</v>
      </c>
      <c r="L13" s="367"/>
      <c r="M13" s="199">
        <v>66.3</v>
      </c>
      <c r="N13" s="312"/>
      <c r="O13" s="230">
        <v>63.4</v>
      </c>
      <c r="P13" s="338" t="s">
        <v>14</v>
      </c>
      <c r="Q13" s="33">
        <v>-2.9</v>
      </c>
      <c r="R13" s="281" t="s">
        <v>184</v>
      </c>
      <c r="S13" s="34">
        <v>44.5</v>
      </c>
      <c r="T13" s="35">
        <v>45</v>
      </c>
      <c r="U13" s="34">
        <v>59.7</v>
      </c>
      <c r="V13" s="35">
        <v>63.3</v>
      </c>
      <c r="W13" s="34">
        <v>71.8</v>
      </c>
      <c r="X13" s="35">
        <v>75.5</v>
      </c>
      <c r="Y13" s="34">
        <v>64.3</v>
      </c>
      <c r="Z13" s="294" t="s">
        <v>11</v>
      </c>
    </row>
    <row r="14" spans="1:27" ht="16.5" customHeight="1">
      <c r="A14" s="475"/>
      <c r="B14" s="563" t="s">
        <v>114</v>
      </c>
      <c r="C14" s="564"/>
      <c r="D14" s="594"/>
      <c r="E14" s="574" t="s">
        <v>158</v>
      </c>
      <c r="F14" s="574"/>
      <c r="G14" s="574"/>
      <c r="H14" s="574"/>
      <c r="I14" s="574"/>
      <c r="J14" s="393"/>
      <c r="K14" s="247" t="s">
        <v>16</v>
      </c>
      <c r="L14" s="358"/>
      <c r="M14" s="200">
        <v>256667</v>
      </c>
      <c r="N14" s="308" t="s">
        <v>150</v>
      </c>
      <c r="O14" s="226">
        <f>SUM(S14:Y14)</f>
        <v>57668</v>
      </c>
      <c r="P14" s="334"/>
      <c r="Q14" s="17">
        <v>22.468022768000001</v>
      </c>
      <c r="R14" s="277" t="s">
        <v>22</v>
      </c>
      <c r="S14" s="18">
        <v>4292</v>
      </c>
      <c r="T14" s="19">
        <v>8210</v>
      </c>
      <c r="U14" s="18">
        <v>14439</v>
      </c>
      <c r="V14" s="19">
        <v>11526</v>
      </c>
      <c r="W14" s="18">
        <v>4994</v>
      </c>
      <c r="X14" s="19">
        <v>3091</v>
      </c>
      <c r="Y14" s="20">
        <v>11116</v>
      </c>
      <c r="Z14" s="293" t="s">
        <v>360</v>
      </c>
      <c r="AA14" s="465"/>
    </row>
    <row r="15" spans="1:27" ht="16.5" customHeight="1">
      <c r="A15" s="475"/>
      <c r="B15" s="565"/>
      <c r="C15" s="566"/>
      <c r="D15" s="595"/>
      <c r="E15" s="596" t="s">
        <v>19</v>
      </c>
      <c r="F15" s="597"/>
      <c r="G15" s="597"/>
      <c r="H15" s="597"/>
      <c r="I15" s="597"/>
      <c r="J15" s="399"/>
      <c r="K15" s="248" t="s">
        <v>16</v>
      </c>
      <c r="L15" s="359"/>
      <c r="M15" s="201">
        <v>97992</v>
      </c>
      <c r="N15" s="310" t="s">
        <v>150</v>
      </c>
      <c r="O15" s="228">
        <f>SUM(S15:Y15)</f>
        <v>19233</v>
      </c>
      <c r="P15" s="336"/>
      <c r="Q15" s="25">
        <v>19.627112416999999</v>
      </c>
      <c r="R15" s="279" t="s">
        <v>22</v>
      </c>
      <c r="S15" s="26">
        <v>1873</v>
      </c>
      <c r="T15" s="27">
        <v>1795</v>
      </c>
      <c r="U15" s="26">
        <v>2822</v>
      </c>
      <c r="V15" s="27">
        <v>3950</v>
      </c>
      <c r="W15" s="26">
        <v>2019</v>
      </c>
      <c r="X15" s="27">
        <v>1627</v>
      </c>
      <c r="Y15" s="28">
        <v>5147</v>
      </c>
      <c r="Z15" s="287" t="s">
        <v>11</v>
      </c>
      <c r="AA15" s="467"/>
    </row>
    <row r="16" spans="1:27" ht="16.5" customHeight="1">
      <c r="A16" s="475"/>
      <c r="B16" s="567"/>
      <c r="C16" s="509"/>
      <c r="D16" s="588"/>
      <c r="E16" s="611" t="s">
        <v>20</v>
      </c>
      <c r="F16" s="611"/>
      <c r="G16" s="611"/>
      <c r="H16" s="611"/>
      <c r="I16" s="611"/>
      <c r="J16" s="400"/>
      <c r="K16" s="249" t="s">
        <v>16</v>
      </c>
      <c r="L16" s="360"/>
      <c r="M16" s="202">
        <v>158674</v>
      </c>
      <c r="N16" s="311" t="s">
        <v>150</v>
      </c>
      <c r="O16" s="229">
        <f>SUM(S16:Y16)</f>
        <v>38434</v>
      </c>
      <c r="P16" s="337"/>
      <c r="Q16" s="29">
        <v>24.221989739000001</v>
      </c>
      <c r="R16" s="280" t="s">
        <v>22</v>
      </c>
      <c r="S16" s="30">
        <v>2418</v>
      </c>
      <c r="T16" s="31">
        <v>6416</v>
      </c>
      <c r="U16" s="30">
        <v>11616</v>
      </c>
      <c r="V16" s="31">
        <v>7577</v>
      </c>
      <c r="W16" s="30">
        <v>2975</v>
      </c>
      <c r="X16" s="31">
        <v>1463</v>
      </c>
      <c r="Y16" s="32">
        <v>5969</v>
      </c>
      <c r="Z16" s="288" t="s">
        <v>11</v>
      </c>
      <c r="AA16" s="467"/>
    </row>
    <row r="17" spans="1:27" ht="16.5" customHeight="1">
      <c r="A17" s="475"/>
      <c r="B17" s="483" t="s">
        <v>161</v>
      </c>
      <c r="C17" s="484"/>
      <c r="D17" s="526"/>
      <c r="E17" s="612" t="s">
        <v>21</v>
      </c>
      <c r="F17" s="612"/>
      <c r="G17" s="612"/>
      <c r="H17" s="612"/>
      <c r="I17" s="612"/>
      <c r="J17" s="368"/>
      <c r="K17" s="251" t="s">
        <v>16</v>
      </c>
      <c r="L17" s="361"/>
      <c r="M17" s="203">
        <v>2319000</v>
      </c>
      <c r="N17" s="313"/>
      <c r="O17" s="231">
        <v>293900</v>
      </c>
      <c r="P17" s="339"/>
      <c r="Q17" s="36">
        <v>12.673566191999999</v>
      </c>
      <c r="R17" s="282" t="s">
        <v>22</v>
      </c>
      <c r="S17" s="37">
        <v>63300</v>
      </c>
      <c r="T17" s="38">
        <v>41400</v>
      </c>
      <c r="U17" s="37">
        <v>20500</v>
      </c>
      <c r="V17" s="38">
        <v>63800</v>
      </c>
      <c r="W17" s="37">
        <v>38000</v>
      </c>
      <c r="X17" s="38">
        <v>33400</v>
      </c>
      <c r="Y17" s="39">
        <v>33500</v>
      </c>
      <c r="Z17" s="389" t="s">
        <v>362</v>
      </c>
    </row>
    <row r="18" spans="1:27" ht="16.5" customHeight="1">
      <c r="A18" s="475"/>
      <c r="B18" s="483"/>
      <c r="C18" s="484"/>
      <c r="D18" s="526"/>
      <c r="E18" s="613"/>
      <c r="F18" s="574" t="s">
        <v>159</v>
      </c>
      <c r="G18" s="597"/>
      <c r="H18" s="597"/>
      <c r="I18" s="597"/>
      <c r="J18" s="401"/>
      <c r="K18" s="248" t="s">
        <v>16</v>
      </c>
      <c r="L18" s="359"/>
      <c r="M18" s="201">
        <v>1606922</v>
      </c>
      <c r="N18" s="310"/>
      <c r="O18" s="228">
        <v>190796</v>
      </c>
      <c r="P18" s="336"/>
      <c r="Q18" s="25">
        <v>11.873382777</v>
      </c>
      <c r="R18" s="279" t="s">
        <v>22</v>
      </c>
      <c r="S18" s="26">
        <v>43058</v>
      </c>
      <c r="T18" s="27">
        <v>35949</v>
      </c>
      <c r="U18" s="26">
        <v>7262</v>
      </c>
      <c r="V18" s="27">
        <v>45776</v>
      </c>
      <c r="W18" s="26">
        <v>22521</v>
      </c>
      <c r="X18" s="27">
        <v>14874</v>
      </c>
      <c r="Y18" s="28">
        <v>21355</v>
      </c>
      <c r="Z18" s="287" t="s">
        <v>11</v>
      </c>
    </row>
    <row r="19" spans="1:27" ht="16.5" customHeight="1">
      <c r="A19" s="476"/>
      <c r="B19" s="485"/>
      <c r="C19" s="486"/>
      <c r="D19" s="527"/>
      <c r="E19" s="614"/>
      <c r="F19" s="412"/>
      <c r="G19" s="583" t="s">
        <v>160</v>
      </c>
      <c r="H19" s="568"/>
      <c r="I19" s="568"/>
      <c r="J19" s="402"/>
      <c r="K19" s="249" t="s">
        <v>22</v>
      </c>
      <c r="L19" s="360"/>
      <c r="M19" s="204">
        <v>69.3</v>
      </c>
      <c r="N19" s="314"/>
      <c r="O19" s="232">
        <v>64.900000000000006</v>
      </c>
      <c r="P19" s="340" t="s">
        <v>14</v>
      </c>
      <c r="Q19" s="40">
        <v>-4.4000000000000004</v>
      </c>
      <c r="R19" s="283" t="s">
        <v>184</v>
      </c>
      <c r="S19" s="41">
        <v>68</v>
      </c>
      <c r="T19" s="42">
        <v>86.8</v>
      </c>
      <c r="U19" s="41">
        <v>35.4</v>
      </c>
      <c r="V19" s="42">
        <v>71.7</v>
      </c>
      <c r="W19" s="41">
        <v>59.3</v>
      </c>
      <c r="X19" s="42">
        <v>44.5</v>
      </c>
      <c r="Y19" s="43">
        <v>63.7</v>
      </c>
      <c r="Z19" s="294" t="s">
        <v>11</v>
      </c>
    </row>
    <row r="20" spans="1:27" ht="16.5" customHeight="1">
      <c r="A20" s="474" t="s">
        <v>165</v>
      </c>
      <c r="B20" s="498" t="s">
        <v>162</v>
      </c>
      <c r="C20" s="499"/>
      <c r="D20" s="500"/>
      <c r="E20" s="478" t="s">
        <v>164</v>
      </c>
      <c r="F20" s="478"/>
      <c r="G20" s="478"/>
      <c r="H20" s="478"/>
      <c r="I20" s="478"/>
      <c r="J20" s="405"/>
      <c r="K20" s="251" t="s">
        <v>16</v>
      </c>
      <c r="L20" s="361"/>
      <c r="M20" s="424">
        <v>2627068</v>
      </c>
      <c r="N20" s="310" t="s">
        <v>150</v>
      </c>
      <c r="O20" s="228">
        <f>SUM(S20:Y20)</f>
        <v>271836</v>
      </c>
      <c r="P20" s="425"/>
      <c r="Q20" s="25">
        <v>10.347505279650166</v>
      </c>
      <c r="R20" s="279" t="s">
        <v>22</v>
      </c>
      <c r="S20" s="426">
        <v>44487</v>
      </c>
      <c r="T20" s="427">
        <v>35405</v>
      </c>
      <c r="U20" s="426">
        <v>21134</v>
      </c>
      <c r="V20" s="427">
        <v>55819</v>
      </c>
      <c r="W20" s="426">
        <v>25542</v>
      </c>
      <c r="X20" s="427">
        <v>36600</v>
      </c>
      <c r="Y20" s="428">
        <v>52849</v>
      </c>
      <c r="Z20" s="390" t="s">
        <v>188</v>
      </c>
      <c r="AA20" s="465"/>
    </row>
    <row r="21" spans="1:27" ht="16.5" customHeight="1">
      <c r="A21" s="475"/>
      <c r="B21" s="501"/>
      <c r="C21" s="502"/>
      <c r="D21" s="503"/>
      <c r="E21" s="416"/>
      <c r="F21" s="477" t="s">
        <v>163</v>
      </c>
      <c r="G21" s="478"/>
      <c r="H21" s="478"/>
      <c r="I21" s="478"/>
      <c r="J21" s="403"/>
      <c r="K21" s="252" t="s">
        <v>22</v>
      </c>
      <c r="L21" s="362"/>
      <c r="M21" s="429">
        <v>61.5</v>
      </c>
      <c r="N21" s="430"/>
      <c r="O21" s="431" t="s">
        <v>41</v>
      </c>
      <c r="P21" s="432"/>
      <c r="Q21" s="131" t="s">
        <v>258</v>
      </c>
      <c r="R21" s="284"/>
      <c r="S21" s="433">
        <v>57</v>
      </c>
      <c r="T21" s="434">
        <v>71.400000000000006</v>
      </c>
      <c r="U21" s="433">
        <v>47.1</v>
      </c>
      <c r="V21" s="434">
        <v>54</v>
      </c>
      <c r="W21" s="433">
        <v>47.5</v>
      </c>
      <c r="X21" s="434">
        <v>58.6</v>
      </c>
      <c r="Y21" s="435">
        <v>47.9</v>
      </c>
      <c r="Z21" s="294" t="s">
        <v>11</v>
      </c>
      <c r="AA21" s="467"/>
    </row>
    <row r="22" spans="1:27" s="44" customFormat="1" ht="16.5" customHeight="1">
      <c r="A22" s="475"/>
      <c r="B22" s="598" t="s">
        <v>23</v>
      </c>
      <c r="C22" s="599"/>
      <c r="D22" s="600"/>
      <c r="E22" s="591" t="s">
        <v>24</v>
      </c>
      <c r="F22" s="591"/>
      <c r="G22" s="591"/>
      <c r="H22" s="591"/>
      <c r="I22" s="591"/>
      <c r="J22" s="392"/>
      <c r="K22" s="247" t="s">
        <v>16</v>
      </c>
      <c r="L22" s="358"/>
      <c r="M22" s="225">
        <v>63481</v>
      </c>
      <c r="N22" s="316" t="s">
        <v>150</v>
      </c>
      <c r="O22" s="175">
        <v>8661</v>
      </c>
      <c r="P22" s="334"/>
      <c r="Q22" s="107">
        <v>13.643452371575748</v>
      </c>
      <c r="R22" s="277" t="s">
        <v>22</v>
      </c>
      <c r="S22" s="108">
        <v>1078</v>
      </c>
      <c r="T22" s="55">
        <v>732</v>
      </c>
      <c r="U22" s="108">
        <v>1125</v>
      </c>
      <c r="V22" s="55">
        <v>1426</v>
      </c>
      <c r="W22" s="108">
        <v>876</v>
      </c>
      <c r="X22" s="55">
        <v>1633</v>
      </c>
      <c r="Y22" s="109">
        <v>1791</v>
      </c>
      <c r="Z22" s="299" t="s">
        <v>11</v>
      </c>
      <c r="AA22" s="467"/>
    </row>
    <row r="23" spans="1:27" s="44" customFormat="1" ht="16.5" customHeight="1">
      <c r="A23" s="476"/>
      <c r="B23" s="601"/>
      <c r="C23" s="602"/>
      <c r="D23" s="603"/>
      <c r="E23" s="592" t="s">
        <v>25</v>
      </c>
      <c r="F23" s="593"/>
      <c r="G23" s="593"/>
      <c r="H23" s="593"/>
      <c r="I23" s="593"/>
      <c r="J23" s="395"/>
      <c r="K23" s="249" t="s">
        <v>16</v>
      </c>
      <c r="L23" s="360"/>
      <c r="M23" s="212">
        <v>71991</v>
      </c>
      <c r="N23" s="320" t="s">
        <v>150</v>
      </c>
      <c r="O23" s="177">
        <v>9889</v>
      </c>
      <c r="P23" s="337"/>
      <c r="Q23" s="64">
        <v>13.736439277131865</v>
      </c>
      <c r="R23" s="280" t="s">
        <v>22</v>
      </c>
      <c r="S23" s="110">
        <v>1077</v>
      </c>
      <c r="T23" s="58">
        <v>792</v>
      </c>
      <c r="U23" s="110">
        <v>1185</v>
      </c>
      <c r="V23" s="58">
        <v>1797</v>
      </c>
      <c r="W23" s="110">
        <v>1005</v>
      </c>
      <c r="X23" s="58">
        <v>2071</v>
      </c>
      <c r="Y23" s="111">
        <v>1962</v>
      </c>
      <c r="Z23" s="288" t="s">
        <v>11</v>
      </c>
      <c r="AA23" s="467"/>
    </row>
    <row r="24" spans="1:27" ht="16.5" customHeight="1">
      <c r="A24" s="495" t="s">
        <v>172</v>
      </c>
      <c r="B24" s="477" t="s">
        <v>26</v>
      </c>
      <c r="C24" s="478"/>
      <c r="D24" s="478"/>
      <c r="E24" s="478"/>
      <c r="F24" s="478"/>
      <c r="G24" s="478"/>
      <c r="H24" s="478"/>
      <c r="I24" s="478"/>
      <c r="J24" s="404"/>
      <c r="K24" s="246" t="s">
        <v>136</v>
      </c>
      <c r="L24" s="357"/>
      <c r="M24" s="205">
        <v>61287994</v>
      </c>
      <c r="N24" s="315"/>
      <c r="O24" s="233">
        <f>SUM(S24:Y24)</f>
        <v>6270301</v>
      </c>
      <c r="P24" s="341"/>
      <c r="Q24" s="13">
        <v>10.230879803000001</v>
      </c>
      <c r="R24" s="276" t="s">
        <v>22</v>
      </c>
      <c r="S24" s="45">
        <v>2571378</v>
      </c>
      <c r="T24" s="46">
        <v>348764</v>
      </c>
      <c r="U24" s="45">
        <v>634937</v>
      </c>
      <c r="V24" s="46">
        <v>817122</v>
      </c>
      <c r="W24" s="45">
        <v>550807</v>
      </c>
      <c r="X24" s="46">
        <v>534102</v>
      </c>
      <c r="Y24" s="47">
        <v>813191</v>
      </c>
      <c r="Z24" s="390" t="s">
        <v>259</v>
      </c>
      <c r="AA24" s="465"/>
    </row>
    <row r="25" spans="1:27" ht="16.5" customHeight="1">
      <c r="A25" s="496"/>
      <c r="B25" s="521" t="s">
        <v>166</v>
      </c>
      <c r="C25" s="522"/>
      <c r="D25" s="544"/>
      <c r="E25" s="478" t="s">
        <v>167</v>
      </c>
      <c r="F25" s="478"/>
      <c r="G25" s="478"/>
      <c r="H25" s="478"/>
      <c r="I25" s="478"/>
      <c r="J25" s="403"/>
      <c r="K25" s="247" t="s">
        <v>137</v>
      </c>
      <c r="L25" s="358"/>
      <c r="M25" s="206">
        <v>1747079</v>
      </c>
      <c r="N25" s="316"/>
      <c r="O25" s="234">
        <v>247411</v>
      </c>
      <c r="P25" s="334"/>
      <c r="Q25" s="17">
        <v>14.161408842988783</v>
      </c>
      <c r="R25" s="277" t="s">
        <v>22</v>
      </c>
      <c r="S25" s="18">
        <v>41351</v>
      </c>
      <c r="T25" s="19">
        <v>18645</v>
      </c>
      <c r="U25" s="18">
        <v>28282</v>
      </c>
      <c r="V25" s="19">
        <v>47879</v>
      </c>
      <c r="W25" s="18">
        <v>31954</v>
      </c>
      <c r="X25" s="19">
        <v>30940</v>
      </c>
      <c r="Y25" s="20">
        <v>48360</v>
      </c>
      <c r="Z25" s="299" t="s">
        <v>171</v>
      </c>
      <c r="AA25" s="2"/>
    </row>
    <row r="26" spans="1:27" ht="16.5" customHeight="1">
      <c r="A26" s="496"/>
      <c r="B26" s="545"/>
      <c r="C26" s="546"/>
      <c r="D26" s="547"/>
      <c r="E26" s="480" t="s">
        <v>119</v>
      </c>
      <c r="F26" s="480"/>
      <c r="G26" s="480"/>
      <c r="H26" s="480"/>
      <c r="I26" s="480"/>
      <c r="J26" s="399"/>
      <c r="K26" s="248" t="s">
        <v>137</v>
      </c>
      <c r="L26" s="359"/>
      <c r="M26" s="207">
        <v>1027892</v>
      </c>
      <c r="N26" s="317"/>
      <c r="O26" s="235">
        <v>156940</v>
      </c>
      <c r="P26" s="342"/>
      <c r="Q26" s="25">
        <v>15.268141010923328</v>
      </c>
      <c r="R26" s="279" t="s">
        <v>22</v>
      </c>
      <c r="S26" s="48">
        <v>27187</v>
      </c>
      <c r="T26" s="49">
        <v>13293</v>
      </c>
      <c r="U26" s="48">
        <v>17329</v>
      </c>
      <c r="V26" s="49">
        <v>32529</v>
      </c>
      <c r="W26" s="48">
        <v>18099</v>
      </c>
      <c r="X26" s="49">
        <v>20304</v>
      </c>
      <c r="Y26" s="50">
        <v>28199</v>
      </c>
      <c r="Z26" s="287" t="s">
        <v>11</v>
      </c>
    </row>
    <row r="27" spans="1:27" ht="16.5" customHeight="1">
      <c r="A27" s="496"/>
      <c r="B27" s="548"/>
      <c r="C27" s="549"/>
      <c r="D27" s="550"/>
      <c r="E27" s="480" t="s">
        <v>120</v>
      </c>
      <c r="F27" s="480"/>
      <c r="G27" s="480"/>
      <c r="H27" s="480"/>
      <c r="I27" s="480"/>
      <c r="J27" s="399"/>
      <c r="K27" s="249" t="s">
        <v>137</v>
      </c>
      <c r="L27" s="360"/>
      <c r="M27" s="208">
        <v>719187</v>
      </c>
      <c r="N27" s="318"/>
      <c r="O27" s="236">
        <v>90471</v>
      </c>
      <c r="P27" s="343"/>
      <c r="Q27" s="29">
        <v>12.579621155554813</v>
      </c>
      <c r="R27" s="280" t="s">
        <v>22</v>
      </c>
      <c r="S27" s="51">
        <v>14164</v>
      </c>
      <c r="T27" s="52">
        <v>5352</v>
      </c>
      <c r="U27" s="51">
        <v>10953</v>
      </c>
      <c r="V27" s="52">
        <v>15350</v>
      </c>
      <c r="W27" s="51">
        <v>13855</v>
      </c>
      <c r="X27" s="52">
        <v>10636</v>
      </c>
      <c r="Y27" s="53">
        <v>20161</v>
      </c>
      <c r="Z27" s="288" t="s">
        <v>11</v>
      </c>
    </row>
    <row r="28" spans="1:27" ht="16.5" customHeight="1">
      <c r="A28" s="496"/>
      <c r="B28" s="563" t="s">
        <v>170</v>
      </c>
      <c r="C28" s="564"/>
      <c r="D28" s="594"/>
      <c r="E28" s="596" t="s">
        <v>158</v>
      </c>
      <c r="F28" s="597"/>
      <c r="G28" s="597"/>
      <c r="H28" s="597"/>
      <c r="I28" s="597"/>
      <c r="J28" s="399"/>
      <c r="K28" s="247" t="s">
        <v>27</v>
      </c>
      <c r="L28" s="358"/>
      <c r="M28" s="206">
        <v>836054</v>
      </c>
      <c r="N28" s="316"/>
      <c r="O28" s="234">
        <v>131378</v>
      </c>
      <c r="P28" s="334"/>
      <c r="Q28" s="17">
        <v>15.714056747000001</v>
      </c>
      <c r="R28" s="277" t="s">
        <v>22</v>
      </c>
      <c r="S28" s="54">
        <v>22921</v>
      </c>
      <c r="T28" s="55">
        <v>12403</v>
      </c>
      <c r="U28" s="55">
        <v>14327</v>
      </c>
      <c r="V28" s="55">
        <v>27619</v>
      </c>
      <c r="W28" s="55">
        <v>14638</v>
      </c>
      <c r="X28" s="55">
        <v>16929</v>
      </c>
      <c r="Y28" s="56">
        <v>22541</v>
      </c>
      <c r="Z28" s="299" t="s">
        <v>366</v>
      </c>
    </row>
    <row r="29" spans="1:27" ht="16.5" customHeight="1">
      <c r="A29" s="496"/>
      <c r="B29" s="565"/>
      <c r="C29" s="566"/>
      <c r="D29" s="595"/>
      <c r="E29" s="498" t="s">
        <v>168</v>
      </c>
      <c r="F29" s="499"/>
      <c r="G29" s="499"/>
      <c r="H29" s="499"/>
      <c r="I29" s="499"/>
      <c r="J29" s="405"/>
      <c r="K29" s="248" t="s">
        <v>138</v>
      </c>
      <c r="L29" s="359"/>
      <c r="M29" s="209">
        <v>795828</v>
      </c>
      <c r="N29" s="319"/>
      <c r="O29" s="186">
        <v>124435</v>
      </c>
      <c r="P29" s="336"/>
      <c r="Q29" s="25">
        <v>15.635916303</v>
      </c>
      <c r="R29" s="279" t="s">
        <v>22</v>
      </c>
      <c r="S29" s="26">
        <v>21847</v>
      </c>
      <c r="T29" s="27">
        <v>11575</v>
      </c>
      <c r="U29" s="26">
        <v>13871</v>
      </c>
      <c r="V29" s="27">
        <v>26234</v>
      </c>
      <c r="W29" s="26">
        <v>13788</v>
      </c>
      <c r="X29" s="27">
        <v>16073</v>
      </c>
      <c r="Y29" s="28">
        <v>21047</v>
      </c>
      <c r="Z29" s="287" t="s">
        <v>11</v>
      </c>
    </row>
    <row r="30" spans="1:27" ht="16.5" customHeight="1">
      <c r="A30" s="496"/>
      <c r="B30" s="565"/>
      <c r="C30" s="566"/>
      <c r="D30" s="595"/>
      <c r="E30" s="406"/>
      <c r="F30" s="514" t="s">
        <v>121</v>
      </c>
      <c r="G30" s="515"/>
      <c r="H30" s="515"/>
      <c r="I30" s="515"/>
      <c r="J30" s="399"/>
      <c r="K30" s="248" t="s">
        <v>138</v>
      </c>
      <c r="L30" s="359"/>
      <c r="M30" s="220" t="s">
        <v>30</v>
      </c>
      <c r="N30" s="319"/>
      <c r="O30" s="220" t="s">
        <v>30</v>
      </c>
      <c r="P30" s="336"/>
      <c r="Q30" s="93" t="s">
        <v>30</v>
      </c>
      <c r="R30" s="279" t="s">
        <v>22</v>
      </c>
      <c r="S30" s="471" t="s">
        <v>30</v>
      </c>
      <c r="T30" s="472" t="s">
        <v>30</v>
      </c>
      <c r="U30" s="472" t="s">
        <v>30</v>
      </c>
      <c r="V30" s="472" t="s">
        <v>30</v>
      </c>
      <c r="W30" s="472" t="s">
        <v>30</v>
      </c>
      <c r="X30" s="472" t="s">
        <v>30</v>
      </c>
      <c r="Y30" s="473" t="s">
        <v>30</v>
      </c>
      <c r="Z30" s="287" t="s">
        <v>11</v>
      </c>
    </row>
    <row r="31" spans="1:27" ht="16.5" customHeight="1">
      <c r="A31" s="496"/>
      <c r="B31" s="565"/>
      <c r="C31" s="566"/>
      <c r="D31" s="595"/>
      <c r="E31" s="406"/>
      <c r="F31" s="514" t="s">
        <v>122</v>
      </c>
      <c r="G31" s="515"/>
      <c r="H31" s="515"/>
      <c r="I31" s="515"/>
      <c r="J31" s="399"/>
      <c r="K31" s="248" t="s">
        <v>138</v>
      </c>
      <c r="L31" s="359"/>
      <c r="M31" s="220" t="s">
        <v>30</v>
      </c>
      <c r="N31" s="319"/>
      <c r="O31" s="220" t="s">
        <v>30</v>
      </c>
      <c r="P31" s="336"/>
      <c r="Q31" s="93" t="s">
        <v>30</v>
      </c>
      <c r="R31" s="279" t="s">
        <v>22</v>
      </c>
      <c r="S31" s="471" t="s">
        <v>30</v>
      </c>
      <c r="T31" s="472" t="s">
        <v>30</v>
      </c>
      <c r="U31" s="472" t="s">
        <v>30</v>
      </c>
      <c r="V31" s="472" t="s">
        <v>30</v>
      </c>
      <c r="W31" s="472" t="s">
        <v>30</v>
      </c>
      <c r="X31" s="472" t="s">
        <v>30</v>
      </c>
      <c r="Y31" s="473" t="s">
        <v>30</v>
      </c>
      <c r="Z31" s="287" t="s">
        <v>11</v>
      </c>
    </row>
    <row r="32" spans="1:27" ht="16.5" customHeight="1">
      <c r="A32" s="496"/>
      <c r="B32" s="565"/>
      <c r="C32" s="566"/>
      <c r="D32" s="595"/>
      <c r="E32" s="414"/>
      <c r="F32" s="548" t="s">
        <v>123</v>
      </c>
      <c r="G32" s="549"/>
      <c r="H32" s="549"/>
      <c r="I32" s="549"/>
      <c r="J32" s="407"/>
      <c r="K32" s="248" t="s">
        <v>138</v>
      </c>
      <c r="L32" s="359"/>
      <c r="M32" s="220" t="s">
        <v>30</v>
      </c>
      <c r="N32" s="319"/>
      <c r="O32" s="220" t="s">
        <v>30</v>
      </c>
      <c r="P32" s="336"/>
      <c r="Q32" s="93" t="s">
        <v>30</v>
      </c>
      <c r="R32" s="279" t="s">
        <v>22</v>
      </c>
      <c r="S32" s="471" t="s">
        <v>30</v>
      </c>
      <c r="T32" s="472" t="s">
        <v>30</v>
      </c>
      <c r="U32" s="472" t="s">
        <v>30</v>
      </c>
      <c r="V32" s="472" t="s">
        <v>30</v>
      </c>
      <c r="W32" s="472" t="s">
        <v>30</v>
      </c>
      <c r="X32" s="472" t="s">
        <v>30</v>
      </c>
      <c r="Y32" s="473" t="s">
        <v>30</v>
      </c>
      <c r="Z32" s="287" t="s">
        <v>11</v>
      </c>
    </row>
    <row r="33" spans="1:27" ht="16.5" customHeight="1">
      <c r="A33" s="496"/>
      <c r="B33" s="565"/>
      <c r="C33" s="566"/>
      <c r="D33" s="595"/>
      <c r="E33" s="498" t="s">
        <v>169</v>
      </c>
      <c r="F33" s="499"/>
      <c r="G33" s="499"/>
      <c r="H33" s="499"/>
      <c r="I33" s="499"/>
      <c r="J33" s="405"/>
      <c r="K33" s="248" t="s">
        <v>138</v>
      </c>
      <c r="L33" s="359"/>
      <c r="M33" s="209">
        <v>40226</v>
      </c>
      <c r="N33" s="319"/>
      <c r="O33" s="186">
        <v>6943</v>
      </c>
      <c r="P33" s="336"/>
      <c r="Q33" s="25">
        <v>17.259981106000001</v>
      </c>
      <c r="R33" s="279" t="s">
        <v>22</v>
      </c>
      <c r="S33" s="26">
        <v>1074</v>
      </c>
      <c r="T33" s="27">
        <v>828</v>
      </c>
      <c r="U33" s="26">
        <v>456</v>
      </c>
      <c r="V33" s="27">
        <v>1385</v>
      </c>
      <c r="W33" s="26">
        <v>850</v>
      </c>
      <c r="X33" s="27">
        <v>856</v>
      </c>
      <c r="Y33" s="28">
        <v>1494</v>
      </c>
      <c r="Z33" s="287" t="s">
        <v>11</v>
      </c>
    </row>
    <row r="34" spans="1:27" ht="16.5" customHeight="1">
      <c r="A34" s="523"/>
      <c r="B34" s="567"/>
      <c r="C34" s="509"/>
      <c r="D34" s="588"/>
      <c r="E34" s="408"/>
      <c r="F34" s="589" t="s">
        <v>205</v>
      </c>
      <c r="G34" s="590"/>
      <c r="H34" s="590"/>
      <c r="I34" s="590"/>
      <c r="J34" s="399"/>
      <c r="K34" s="249" t="s">
        <v>27</v>
      </c>
      <c r="L34" s="360"/>
      <c r="M34" s="210">
        <v>33819</v>
      </c>
      <c r="N34" s="320"/>
      <c r="O34" s="187">
        <v>5866</v>
      </c>
      <c r="P34" s="337"/>
      <c r="Q34" s="29">
        <v>17.34527928</v>
      </c>
      <c r="R34" s="280" t="s">
        <v>22</v>
      </c>
      <c r="S34" s="57">
        <v>874</v>
      </c>
      <c r="T34" s="58">
        <v>390</v>
      </c>
      <c r="U34" s="58">
        <v>423</v>
      </c>
      <c r="V34" s="58">
        <v>1187</v>
      </c>
      <c r="W34" s="58">
        <v>747</v>
      </c>
      <c r="X34" s="58">
        <v>815</v>
      </c>
      <c r="Y34" s="59">
        <v>1430</v>
      </c>
      <c r="Z34" s="288" t="s">
        <v>11</v>
      </c>
    </row>
    <row r="35" spans="1:27" ht="16.5" customHeight="1">
      <c r="A35" s="496" t="s">
        <v>174</v>
      </c>
      <c r="B35" s="521" t="s">
        <v>32</v>
      </c>
      <c r="C35" s="522"/>
      <c r="D35" s="522"/>
      <c r="E35" s="522"/>
      <c r="F35" s="522"/>
      <c r="G35" s="522"/>
      <c r="H35" s="522"/>
      <c r="I35" s="522"/>
      <c r="J35" s="405"/>
      <c r="K35" s="252" t="s">
        <v>139</v>
      </c>
      <c r="L35" s="362"/>
      <c r="M35" s="211">
        <v>1724</v>
      </c>
      <c r="N35" s="321" t="s">
        <v>150</v>
      </c>
      <c r="O35" s="237">
        <f>SUM(S35:Y35)</f>
        <v>233</v>
      </c>
      <c r="P35" s="344"/>
      <c r="Q35" s="60">
        <v>13.515081206</v>
      </c>
      <c r="R35" s="284" t="s">
        <v>22</v>
      </c>
      <c r="S35" s="61">
        <v>60</v>
      </c>
      <c r="T35" s="62">
        <v>20</v>
      </c>
      <c r="U35" s="61">
        <v>21</v>
      </c>
      <c r="V35" s="62">
        <v>45</v>
      </c>
      <c r="W35" s="61">
        <v>18</v>
      </c>
      <c r="X35" s="62">
        <v>26</v>
      </c>
      <c r="Y35" s="63">
        <v>43</v>
      </c>
      <c r="Z35" s="290" t="s">
        <v>271</v>
      </c>
    </row>
    <row r="36" spans="1:27" ht="16.5" customHeight="1">
      <c r="A36" s="496"/>
      <c r="B36" s="477" t="s">
        <v>134</v>
      </c>
      <c r="C36" s="478"/>
      <c r="D36" s="478"/>
      <c r="E36" s="480"/>
      <c r="F36" s="480"/>
      <c r="G36" s="480"/>
      <c r="H36" s="480"/>
      <c r="I36" s="480"/>
      <c r="J36" s="403"/>
      <c r="K36" s="247" t="s">
        <v>140</v>
      </c>
      <c r="L36" s="358"/>
      <c r="M36" s="206">
        <v>124330690</v>
      </c>
      <c r="N36" s="316" t="s">
        <v>150</v>
      </c>
      <c r="O36" s="175">
        <f>SUM(S36:Y36)</f>
        <v>12581309</v>
      </c>
      <c r="P36" s="334"/>
      <c r="Q36" s="17">
        <v>10.119230416000001</v>
      </c>
      <c r="R36" s="277" t="s">
        <v>22</v>
      </c>
      <c r="S36" s="18">
        <v>5086957</v>
      </c>
      <c r="T36" s="19">
        <v>794252</v>
      </c>
      <c r="U36" s="18">
        <v>1274371</v>
      </c>
      <c r="V36" s="19">
        <v>1716360</v>
      </c>
      <c r="W36" s="18">
        <v>1102102</v>
      </c>
      <c r="X36" s="19">
        <v>1048347</v>
      </c>
      <c r="Y36" s="20">
        <v>1558920</v>
      </c>
      <c r="Z36" s="299" t="s">
        <v>259</v>
      </c>
      <c r="AA36" s="465"/>
    </row>
    <row r="37" spans="1:27" ht="16.5" customHeight="1">
      <c r="A37" s="496"/>
      <c r="B37" s="490"/>
      <c r="C37" s="491"/>
      <c r="D37" s="491"/>
      <c r="E37" s="479" t="s">
        <v>29</v>
      </c>
      <c r="F37" s="480"/>
      <c r="G37" s="480"/>
      <c r="H37" s="480"/>
      <c r="I37" s="480"/>
      <c r="J37" s="399"/>
      <c r="K37" s="249" t="s">
        <v>140</v>
      </c>
      <c r="L37" s="360"/>
      <c r="M37" s="212" t="s">
        <v>30</v>
      </c>
      <c r="N37" s="320"/>
      <c r="O37" s="177" t="s">
        <v>30</v>
      </c>
      <c r="P37" s="337"/>
      <c r="Q37" s="64" t="s">
        <v>258</v>
      </c>
      <c r="R37" s="280"/>
      <c r="S37" s="30">
        <v>1608140</v>
      </c>
      <c r="T37" s="31">
        <v>226481</v>
      </c>
      <c r="U37" s="30">
        <v>390551</v>
      </c>
      <c r="V37" s="31">
        <v>731331</v>
      </c>
      <c r="W37" s="30">
        <v>472898</v>
      </c>
      <c r="X37" s="31">
        <v>394504</v>
      </c>
      <c r="Y37" s="32">
        <v>591263</v>
      </c>
      <c r="Z37" s="288" t="s">
        <v>117</v>
      </c>
      <c r="AA37" s="467"/>
    </row>
    <row r="38" spans="1:27" ht="16.5" customHeight="1">
      <c r="A38" s="496"/>
      <c r="B38" s="483" t="s">
        <v>118</v>
      </c>
      <c r="C38" s="484"/>
      <c r="D38" s="484"/>
      <c r="E38" s="484"/>
      <c r="F38" s="484"/>
      <c r="G38" s="484"/>
      <c r="H38" s="484"/>
      <c r="I38" s="484"/>
      <c r="J38" s="409"/>
      <c r="K38" s="252" t="s">
        <v>140</v>
      </c>
      <c r="L38" s="362"/>
      <c r="M38" s="211">
        <v>3489686</v>
      </c>
      <c r="N38" s="321"/>
      <c r="O38" s="237">
        <v>487988</v>
      </c>
      <c r="P38" s="344"/>
      <c r="Q38" s="60">
        <v>13.98372231770996</v>
      </c>
      <c r="R38" s="284" t="s">
        <v>22</v>
      </c>
      <c r="S38" s="61">
        <v>88460</v>
      </c>
      <c r="T38" s="62">
        <v>49540</v>
      </c>
      <c r="U38" s="61">
        <v>58367</v>
      </c>
      <c r="V38" s="62">
        <v>112286</v>
      </c>
      <c r="W38" s="61">
        <v>52600</v>
      </c>
      <c r="X38" s="62">
        <v>58266</v>
      </c>
      <c r="Y38" s="63">
        <v>68469</v>
      </c>
      <c r="Z38" s="290" t="s">
        <v>116</v>
      </c>
    </row>
    <row r="39" spans="1:27" ht="16.5" customHeight="1">
      <c r="A39" s="496"/>
      <c r="B39" s="586" t="s">
        <v>173</v>
      </c>
      <c r="C39" s="587"/>
      <c r="D39" s="587"/>
      <c r="E39" s="587"/>
      <c r="F39" s="587"/>
      <c r="G39" s="587"/>
      <c r="H39" s="587"/>
      <c r="I39" s="587"/>
      <c r="J39" s="410"/>
      <c r="K39" s="247" t="s">
        <v>140</v>
      </c>
      <c r="L39" s="358"/>
      <c r="M39" s="213">
        <v>1363038</v>
      </c>
      <c r="N39" s="322"/>
      <c r="O39" s="238">
        <v>224672</v>
      </c>
      <c r="P39" s="345"/>
      <c r="Q39" s="17">
        <v>16.483179485825048</v>
      </c>
      <c r="R39" s="277" t="s">
        <v>22</v>
      </c>
      <c r="S39" s="65">
        <v>38077</v>
      </c>
      <c r="T39" s="66">
        <v>19015</v>
      </c>
      <c r="U39" s="65">
        <v>25107</v>
      </c>
      <c r="V39" s="66">
        <v>51827</v>
      </c>
      <c r="W39" s="65">
        <v>21496</v>
      </c>
      <c r="X39" s="66">
        <v>31570</v>
      </c>
      <c r="Y39" s="67">
        <v>37580</v>
      </c>
      <c r="Z39" s="299" t="s">
        <v>11</v>
      </c>
    </row>
    <row r="40" spans="1:27" ht="16.5" customHeight="1">
      <c r="A40" s="523"/>
      <c r="B40" s="567"/>
      <c r="C40" s="509"/>
      <c r="D40" s="588"/>
      <c r="E40" s="479" t="s">
        <v>31</v>
      </c>
      <c r="F40" s="480"/>
      <c r="G40" s="480"/>
      <c r="H40" s="480"/>
      <c r="I40" s="480"/>
      <c r="J40" s="399"/>
      <c r="K40" s="249" t="s">
        <v>141</v>
      </c>
      <c r="L40" s="360"/>
      <c r="M40" s="214">
        <v>67.8</v>
      </c>
      <c r="N40" s="323"/>
      <c r="O40" s="239">
        <v>66.400000000000006</v>
      </c>
      <c r="P40" s="340" t="s">
        <v>14</v>
      </c>
      <c r="Q40" s="40">
        <v>-1.3999999999999915</v>
      </c>
      <c r="R40" s="280" t="s">
        <v>185</v>
      </c>
      <c r="S40" s="41">
        <v>66.7</v>
      </c>
      <c r="T40" s="42">
        <v>65.900000000000006</v>
      </c>
      <c r="U40" s="41">
        <v>65.400000000000006</v>
      </c>
      <c r="V40" s="42">
        <v>65.400000000000006</v>
      </c>
      <c r="W40" s="41">
        <v>70.099999999999994</v>
      </c>
      <c r="X40" s="42">
        <v>65.900000000000006</v>
      </c>
      <c r="Y40" s="43">
        <v>66.8</v>
      </c>
      <c r="Z40" s="288" t="s">
        <v>11</v>
      </c>
    </row>
    <row r="41" spans="1:27" ht="16.5" customHeight="1">
      <c r="A41" s="577" t="s">
        <v>175</v>
      </c>
      <c r="B41" s="477" t="s">
        <v>33</v>
      </c>
      <c r="C41" s="478"/>
      <c r="D41" s="478"/>
      <c r="E41" s="478"/>
      <c r="F41" s="478"/>
      <c r="G41" s="478"/>
      <c r="H41" s="478"/>
      <c r="I41" s="478"/>
      <c r="J41" s="405"/>
      <c r="K41" s="250" t="s">
        <v>142</v>
      </c>
      <c r="L41" s="363"/>
      <c r="M41" s="215">
        <v>138243</v>
      </c>
      <c r="N41" s="324"/>
      <c r="O41" s="240">
        <v>24515</v>
      </c>
      <c r="P41" s="346"/>
      <c r="Q41" s="68">
        <v>17.733266783851622</v>
      </c>
      <c r="R41" s="285" t="s">
        <v>22</v>
      </c>
      <c r="S41" s="69">
        <v>3430</v>
      </c>
      <c r="T41" s="70">
        <v>1931</v>
      </c>
      <c r="U41" s="69">
        <v>2931</v>
      </c>
      <c r="V41" s="70">
        <v>4202</v>
      </c>
      <c r="W41" s="69">
        <v>3312</v>
      </c>
      <c r="X41" s="70">
        <v>2653</v>
      </c>
      <c r="Y41" s="71">
        <v>6056</v>
      </c>
      <c r="Z41" s="294" t="s">
        <v>116</v>
      </c>
    </row>
    <row r="42" spans="1:27" ht="16.5" customHeight="1">
      <c r="A42" s="578"/>
      <c r="B42" s="563" t="s">
        <v>115</v>
      </c>
      <c r="C42" s="564"/>
      <c r="D42" s="564"/>
      <c r="E42" s="568"/>
      <c r="F42" s="568"/>
      <c r="G42" s="568"/>
      <c r="H42" s="568"/>
      <c r="I42" s="568"/>
      <c r="J42" s="399"/>
      <c r="K42" s="247" t="s">
        <v>143</v>
      </c>
      <c r="L42" s="358"/>
      <c r="M42" s="213">
        <v>13952</v>
      </c>
      <c r="N42" s="322"/>
      <c r="O42" s="175">
        <v>2161</v>
      </c>
      <c r="P42" s="334"/>
      <c r="Q42" s="17">
        <v>15.488818806999999</v>
      </c>
      <c r="R42" s="277" t="s">
        <v>22</v>
      </c>
      <c r="S42" s="65">
        <v>557</v>
      </c>
      <c r="T42" s="66">
        <v>498</v>
      </c>
      <c r="U42" s="65">
        <v>107</v>
      </c>
      <c r="V42" s="66">
        <v>374</v>
      </c>
      <c r="W42" s="65">
        <v>443</v>
      </c>
      <c r="X42" s="66">
        <v>92</v>
      </c>
      <c r="Y42" s="67">
        <v>90</v>
      </c>
      <c r="Z42" s="391" t="s">
        <v>260</v>
      </c>
      <c r="AA42" s="465"/>
    </row>
    <row r="43" spans="1:27" ht="16.5" customHeight="1">
      <c r="A43" s="578"/>
      <c r="B43" s="567"/>
      <c r="C43" s="509"/>
      <c r="D43" s="509"/>
      <c r="E43" s="580" t="s">
        <v>34</v>
      </c>
      <c r="F43" s="580"/>
      <c r="G43" s="580"/>
      <c r="H43" s="580"/>
      <c r="I43" s="490"/>
      <c r="J43" s="411"/>
      <c r="K43" s="249" t="s">
        <v>35</v>
      </c>
      <c r="L43" s="360"/>
      <c r="M43" s="210">
        <v>5852</v>
      </c>
      <c r="N43" s="320"/>
      <c r="O43" s="187">
        <v>824</v>
      </c>
      <c r="P43" s="337"/>
      <c r="Q43" s="29">
        <v>14.080656185</v>
      </c>
      <c r="R43" s="280" t="s">
        <v>22</v>
      </c>
      <c r="S43" s="30">
        <v>291</v>
      </c>
      <c r="T43" s="31">
        <v>88</v>
      </c>
      <c r="U43" s="30">
        <v>63</v>
      </c>
      <c r="V43" s="31">
        <v>118</v>
      </c>
      <c r="W43" s="30">
        <v>200</v>
      </c>
      <c r="X43" s="31">
        <v>34</v>
      </c>
      <c r="Y43" s="32">
        <v>30</v>
      </c>
      <c r="Z43" s="288" t="s">
        <v>11</v>
      </c>
      <c r="AA43" s="467"/>
    </row>
    <row r="44" spans="1:27" ht="16.5" customHeight="1">
      <c r="A44" s="578"/>
      <c r="B44" s="581" t="s">
        <v>36</v>
      </c>
      <c r="C44" s="581"/>
      <c r="D44" s="581"/>
      <c r="E44" s="584" t="s">
        <v>158</v>
      </c>
      <c r="F44" s="584"/>
      <c r="G44" s="584"/>
      <c r="H44" s="584"/>
      <c r="I44" s="492"/>
      <c r="J44" s="413"/>
      <c r="K44" s="251" t="s">
        <v>16</v>
      </c>
      <c r="L44" s="361"/>
      <c r="M44" s="216">
        <v>468650</v>
      </c>
      <c r="N44" s="325"/>
      <c r="O44" s="185">
        <v>73541</v>
      </c>
      <c r="P44" s="339"/>
      <c r="Q44" s="36">
        <v>15.692094313</v>
      </c>
      <c r="R44" s="282" t="s">
        <v>22</v>
      </c>
      <c r="S44" s="37">
        <v>20032</v>
      </c>
      <c r="T44" s="38">
        <v>21470</v>
      </c>
      <c r="U44" s="37">
        <v>3886</v>
      </c>
      <c r="V44" s="38">
        <v>15717</v>
      </c>
      <c r="W44" s="37">
        <v>6011</v>
      </c>
      <c r="X44" s="38">
        <v>4262</v>
      </c>
      <c r="Y44" s="39">
        <v>2163</v>
      </c>
      <c r="Z44" s="295" t="s">
        <v>11</v>
      </c>
      <c r="AA44" s="467"/>
    </row>
    <row r="45" spans="1:27" ht="16.5" customHeight="1">
      <c r="A45" s="578"/>
      <c r="B45" s="582"/>
      <c r="C45" s="582"/>
      <c r="D45" s="583"/>
      <c r="E45" s="585" t="s">
        <v>38</v>
      </c>
      <c r="F45" s="585"/>
      <c r="G45" s="585"/>
      <c r="H45" s="585"/>
      <c r="I45" s="479"/>
      <c r="J45" s="399"/>
      <c r="K45" s="248" t="s">
        <v>16</v>
      </c>
      <c r="L45" s="359"/>
      <c r="M45" s="209">
        <v>382483</v>
      </c>
      <c r="N45" s="319"/>
      <c r="O45" s="186">
        <v>55840</v>
      </c>
      <c r="P45" s="336"/>
      <c r="Q45" s="25">
        <v>14.599341669999999</v>
      </c>
      <c r="R45" s="279" t="s">
        <v>22</v>
      </c>
      <c r="S45" s="26">
        <v>16122</v>
      </c>
      <c r="T45" s="27">
        <v>18238</v>
      </c>
      <c r="U45" s="26">
        <v>1832</v>
      </c>
      <c r="V45" s="27">
        <v>12662</v>
      </c>
      <c r="W45" s="26">
        <v>3927</v>
      </c>
      <c r="X45" s="27">
        <v>1763</v>
      </c>
      <c r="Y45" s="28">
        <v>1296</v>
      </c>
      <c r="Z45" s="287" t="s">
        <v>11</v>
      </c>
      <c r="AA45" s="467"/>
    </row>
    <row r="46" spans="1:27" ht="16.5" customHeight="1">
      <c r="A46" s="579"/>
      <c r="B46" s="582"/>
      <c r="C46" s="582"/>
      <c r="D46" s="582"/>
      <c r="E46" s="584" t="s">
        <v>39</v>
      </c>
      <c r="F46" s="584"/>
      <c r="G46" s="584"/>
      <c r="H46" s="584"/>
      <c r="I46" s="492"/>
      <c r="J46" s="413"/>
      <c r="K46" s="250" t="s">
        <v>16</v>
      </c>
      <c r="L46" s="363"/>
      <c r="M46" s="215">
        <v>86167</v>
      </c>
      <c r="N46" s="324"/>
      <c r="O46" s="240">
        <v>17701</v>
      </c>
      <c r="P46" s="346"/>
      <c r="Q46" s="68">
        <v>20.542667145999999</v>
      </c>
      <c r="R46" s="285" t="s">
        <v>22</v>
      </c>
      <c r="S46" s="69">
        <v>3910</v>
      </c>
      <c r="T46" s="31">
        <v>3232</v>
      </c>
      <c r="U46" s="30">
        <v>2054</v>
      </c>
      <c r="V46" s="31">
        <v>3055</v>
      </c>
      <c r="W46" s="30">
        <v>2084</v>
      </c>
      <c r="X46" s="31">
        <v>2499</v>
      </c>
      <c r="Y46" s="32">
        <v>867</v>
      </c>
      <c r="Z46" s="288" t="s">
        <v>11</v>
      </c>
      <c r="AA46" s="467"/>
    </row>
    <row r="47" spans="1:27" ht="16.5" customHeight="1">
      <c r="A47" s="495" t="s">
        <v>176</v>
      </c>
      <c r="B47" s="570" t="s">
        <v>40</v>
      </c>
      <c r="C47" s="570"/>
      <c r="D47" s="570"/>
      <c r="E47" s="571" t="s">
        <v>158</v>
      </c>
      <c r="F47" s="571"/>
      <c r="G47" s="571"/>
      <c r="H47" s="571"/>
      <c r="I47" s="481"/>
      <c r="J47" s="403"/>
      <c r="K47" s="247" t="s">
        <v>144</v>
      </c>
      <c r="L47" s="358"/>
      <c r="M47" s="217">
        <v>212123</v>
      </c>
      <c r="N47" s="316"/>
      <c r="O47" s="241">
        <v>41901</v>
      </c>
      <c r="P47" s="334"/>
      <c r="Q47" s="17">
        <v>19.753162079999999</v>
      </c>
      <c r="R47" s="277" t="s">
        <v>22</v>
      </c>
      <c r="S47" s="72" t="s">
        <v>41</v>
      </c>
      <c r="T47" s="73" t="s">
        <v>41</v>
      </c>
      <c r="U47" s="73" t="s">
        <v>41</v>
      </c>
      <c r="V47" s="73" t="s">
        <v>41</v>
      </c>
      <c r="W47" s="73" t="s">
        <v>41</v>
      </c>
      <c r="X47" s="73" t="s">
        <v>41</v>
      </c>
      <c r="Y47" s="74" t="s">
        <v>41</v>
      </c>
      <c r="Z47" s="295" t="s">
        <v>363</v>
      </c>
    </row>
    <row r="48" spans="1:27" ht="16.5" customHeight="1">
      <c r="A48" s="496"/>
      <c r="B48" s="570"/>
      <c r="C48" s="570"/>
      <c r="D48" s="570"/>
      <c r="E48" s="572" t="s">
        <v>125</v>
      </c>
      <c r="F48" s="572"/>
      <c r="G48" s="572"/>
      <c r="H48" s="572"/>
      <c r="I48" s="524"/>
      <c r="J48" s="399"/>
      <c r="K48" s="251" t="s">
        <v>144</v>
      </c>
      <c r="L48" s="361"/>
      <c r="M48" s="218">
        <v>662</v>
      </c>
      <c r="N48" s="325"/>
      <c r="O48" s="242">
        <v>179</v>
      </c>
      <c r="P48" s="339"/>
      <c r="Q48" s="36">
        <v>27.039274924000001</v>
      </c>
      <c r="R48" s="282" t="s">
        <v>22</v>
      </c>
      <c r="S48" s="75" t="s">
        <v>41</v>
      </c>
      <c r="T48" s="76" t="s">
        <v>41</v>
      </c>
      <c r="U48" s="75" t="s">
        <v>41</v>
      </c>
      <c r="V48" s="76" t="s">
        <v>41</v>
      </c>
      <c r="W48" s="75" t="s">
        <v>41</v>
      </c>
      <c r="X48" s="76" t="s">
        <v>41</v>
      </c>
      <c r="Y48" s="77" t="s">
        <v>41</v>
      </c>
      <c r="Z48" s="287" t="s">
        <v>11</v>
      </c>
    </row>
    <row r="49" spans="1:26" ht="16.5" customHeight="1">
      <c r="A49" s="496"/>
      <c r="B49" s="570"/>
      <c r="C49" s="570"/>
      <c r="D49" s="570"/>
      <c r="E49" s="573" t="s">
        <v>126</v>
      </c>
      <c r="F49" s="574"/>
      <c r="G49" s="574"/>
      <c r="H49" s="574"/>
      <c r="I49" s="574"/>
      <c r="J49" s="413"/>
      <c r="K49" s="251" t="s">
        <v>144</v>
      </c>
      <c r="L49" s="361"/>
      <c r="M49" s="218">
        <v>211461</v>
      </c>
      <c r="N49" s="325"/>
      <c r="O49" s="242">
        <v>41722</v>
      </c>
      <c r="P49" s="339"/>
      <c r="Q49" s="36">
        <v>19.730352168</v>
      </c>
      <c r="R49" s="282" t="s">
        <v>22</v>
      </c>
      <c r="S49" s="78">
        <v>5656</v>
      </c>
      <c r="T49" s="79">
        <v>3537</v>
      </c>
      <c r="U49" s="80">
        <v>4881</v>
      </c>
      <c r="V49" s="79">
        <v>9709</v>
      </c>
      <c r="W49" s="78">
        <v>3568</v>
      </c>
      <c r="X49" s="79">
        <v>7133</v>
      </c>
      <c r="Y49" s="81">
        <v>7238</v>
      </c>
      <c r="Z49" s="287" t="s">
        <v>11</v>
      </c>
    </row>
    <row r="50" spans="1:26" ht="16.5" customHeight="1">
      <c r="A50" s="496"/>
      <c r="B50" s="570"/>
      <c r="C50" s="570"/>
      <c r="D50" s="570"/>
      <c r="E50" s="575"/>
      <c r="F50" s="521" t="s">
        <v>34</v>
      </c>
      <c r="G50" s="522"/>
      <c r="H50" s="522"/>
      <c r="I50" s="522"/>
      <c r="J50" s="403"/>
      <c r="K50" s="248" t="s">
        <v>144</v>
      </c>
      <c r="L50" s="359"/>
      <c r="M50" s="209">
        <v>29289</v>
      </c>
      <c r="N50" s="319"/>
      <c r="O50" s="186">
        <v>5457</v>
      </c>
      <c r="P50" s="336"/>
      <c r="Q50" s="68">
        <v>18.631568165000001</v>
      </c>
      <c r="R50" s="285" t="s">
        <v>22</v>
      </c>
      <c r="S50" s="26">
        <v>791</v>
      </c>
      <c r="T50" s="27">
        <v>297</v>
      </c>
      <c r="U50" s="26">
        <v>383</v>
      </c>
      <c r="V50" s="27">
        <v>1146</v>
      </c>
      <c r="W50" s="26">
        <v>729</v>
      </c>
      <c r="X50" s="27">
        <v>841</v>
      </c>
      <c r="Y50" s="28">
        <v>1270</v>
      </c>
      <c r="Z50" s="287" t="s">
        <v>11</v>
      </c>
    </row>
    <row r="51" spans="1:26" ht="16.5" customHeight="1">
      <c r="A51" s="496"/>
      <c r="B51" s="570"/>
      <c r="C51" s="570"/>
      <c r="D51" s="570"/>
      <c r="E51" s="575"/>
      <c r="F51" s="396"/>
      <c r="G51" s="514" t="s">
        <v>177</v>
      </c>
      <c r="H51" s="515"/>
      <c r="I51" s="515"/>
      <c r="J51" s="399"/>
      <c r="K51" s="248" t="s">
        <v>22</v>
      </c>
      <c r="L51" s="359"/>
      <c r="M51" s="219">
        <f>M50/M49*100</f>
        <v>13.850780995077105</v>
      </c>
      <c r="N51" s="326"/>
      <c r="O51" s="243">
        <f>O50/O49*100</f>
        <v>13.079430516274387</v>
      </c>
      <c r="P51" s="335" t="s">
        <v>14</v>
      </c>
      <c r="Q51" s="21">
        <v>-0.8</v>
      </c>
      <c r="R51" s="278" t="s">
        <v>184</v>
      </c>
      <c r="S51" s="22">
        <f>S50/S49*100</f>
        <v>13.985148514851486</v>
      </c>
      <c r="T51" s="23">
        <f t="shared" ref="T51:Y51" si="0">T50/T49*100</f>
        <v>8.3969465648854964</v>
      </c>
      <c r="U51" s="22">
        <f t="shared" si="0"/>
        <v>7.8467527146076614</v>
      </c>
      <c r="V51" s="23">
        <f t="shared" si="0"/>
        <v>11.803481306004738</v>
      </c>
      <c r="W51" s="22">
        <f t="shared" si="0"/>
        <v>20.431614349775785</v>
      </c>
      <c r="X51" s="23">
        <f t="shared" si="0"/>
        <v>11.790270573391281</v>
      </c>
      <c r="Y51" s="24">
        <f t="shared" si="0"/>
        <v>17.546283503730312</v>
      </c>
      <c r="Z51" s="287" t="s">
        <v>11</v>
      </c>
    </row>
    <row r="52" spans="1:26" ht="16.5" customHeight="1">
      <c r="A52" s="496"/>
      <c r="B52" s="570"/>
      <c r="C52" s="570"/>
      <c r="D52" s="570"/>
      <c r="E52" s="575"/>
      <c r="F52" s="545" t="s">
        <v>204</v>
      </c>
      <c r="G52" s="546"/>
      <c r="H52" s="546"/>
      <c r="I52" s="546"/>
      <c r="J52" s="413"/>
      <c r="K52" s="248" t="s">
        <v>144</v>
      </c>
      <c r="L52" s="359"/>
      <c r="M52" s="209">
        <v>5995</v>
      </c>
      <c r="N52" s="319"/>
      <c r="O52" s="186">
        <v>1278</v>
      </c>
      <c r="P52" s="336"/>
      <c r="Q52" s="82">
        <v>21.317764803999999</v>
      </c>
      <c r="R52" s="282" t="s">
        <v>22</v>
      </c>
      <c r="S52" s="26">
        <v>142</v>
      </c>
      <c r="T52" s="27">
        <v>125</v>
      </c>
      <c r="U52" s="26">
        <v>101</v>
      </c>
      <c r="V52" s="27">
        <v>229</v>
      </c>
      <c r="W52" s="26">
        <v>119</v>
      </c>
      <c r="X52" s="27">
        <v>277</v>
      </c>
      <c r="Y52" s="28">
        <v>285</v>
      </c>
      <c r="Z52" s="287" t="s">
        <v>11</v>
      </c>
    </row>
    <row r="53" spans="1:26" ht="16.5" customHeight="1">
      <c r="A53" s="523"/>
      <c r="B53" s="570"/>
      <c r="C53" s="570"/>
      <c r="D53" s="570"/>
      <c r="E53" s="576"/>
      <c r="F53" s="396"/>
      <c r="G53" s="514" t="s">
        <v>177</v>
      </c>
      <c r="H53" s="515"/>
      <c r="I53" s="515"/>
      <c r="J53" s="399"/>
      <c r="K53" s="249" t="s">
        <v>22</v>
      </c>
      <c r="L53" s="360"/>
      <c r="M53" s="214">
        <f>M52/M49*100</f>
        <v>2.835038139420508</v>
      </c>
      <c r="N53" s="323"/>
      <c r="O53" s="239">
        <f>O52/O49*100</f>
        <v>3.0631321604908681</v>
      </c>
      <c r="P53" s="340" t="s">
        <v>14</v>
      </c>
      <c r="Q53" s="40">
        <v>0.3</v>
      </c>
      <c r="R53" s="283" t="s">
        <v>184</v>
      </c>
      <c r="S53" s="41">
        <f t="shared" ref="S53:Y53" si="1">S52/S49*100</f>
        <v>2.5106082036775104</v>
      </c>
      <c r="T53" s="42">
        <f t="shared" si="1"/>
        <v>3.5340684195646026</v>
      </c>
      <c r="U53" s="41">
        <f t="shared" si="1"/>
        <v>2.0692481048965377</v>
      </c>
      <c r="V53" s="42">
        <f t="shared" si="1"/>
        <v>2.358636316819446</v>
      </c>
      <c r="W53" s="41">
        <f t="shared" si="1"/>
        <v>3.3352017937219731</v>
      </c>
      <c r="X53" s="42">
        <f t="shared" si="1"/>
        <v>3.8833590354689473</v>
      </c>
      <c r="Y53" s="43">
        <f t="shared" si="1"/>
        <v>3.9375518098922355</v>
      </c>
      <c r="Z53" s="288" t="s">
        <v>11</v>
      </c>
    </row>
    <row r="54" spans="1:26" ht="16.5" customHeight="1">
      <c r="A54" s="495" t="s">
        <v>202</v>
      </c>
      <c r="B54" s="498" t="s">
        <v>201</v>
      </c>
      <c r="C54" s="499"/>
      <c r="D54" s="500"/>
      <c r="E54" s="477" t="s">
        <v>129</v>
      </c>
      <c r="F54" s="478"/>
      <c r="G54" s="478"/>
      <c r="H54" s="478"/>
      <c r="I54" s="478"/>
      <c r="J54" s="399"/>
      <c r="K54" s="248" t="s">
        <v>145</v>
      </c>
      <c r="L54" s="359"/>
      <c r="M54" s="220">
        <v>1647</v>
      </c>
      <c r="N54" s="319"/>
      <c r="O54" s="176">
        <v>1490</v>
      </c>
      <c r="P54" s="335" t="s">
        <v>14</v>
      </c>
      <c r="Q54" s="21">
        <v>-157</v>
      </c>
      <c r="R54" s="279" t="s">
        <v>186</v>
      </c>
      <c r="S54" s="83" t="s">
        <v>41</v>
      </c>
      <c r="T54" s="84" t="s">
        <v>41</v>
      </c>
      <c r="U54" s="83" t="s">
        <v>41</v>
      </c>
      <c r="V54" s="84" t="s">
        <v>41</v>
      </c>
      <c r="W54" s="83" t="s">
        <v>41</v>
      </c>
      <c r="X54" s="84" t="s">
        <v>41</v>
      </c>
      <c r="Y54" s="85" t="s">
        <v>41</v>
      </c>
      <c r="Z54" s="287" t="s">
        <v>364</v>
      </c>
    </row>
    <row r="55" spans="1:26" ht="16.5" customHeight="1">
      <c r="A55" s="496"/>
      <c r="B55" s="501"/>
      <c r="C55" s="502"/>
      <c r="D55" s="503"/>
      <c r="E55" s="569"/>
      <c r="F55" s="479" t="s">
        <v>200</v>
      </c>
      <c r="G55" s="480"/>
      <c r="H55" s="480"/>
      <c r="I55" s="480"/>
      <c r="J55" s="403"/>
      <c r="K55" s="251" t="s">
        <v>145</v>
      </c>
      <c r="L55" s="361"/>
      <c r="M55" s="221">
        <v>1694</v>
      </c>
      <c r="N55" s="313"/>
      <c r="O55" s="178">
        <v>1992</v>
      </c>
      <c r="P55" s="347" t="s">
        <v>14</v>
      </c>
      <c r="Q55" s="33">
        <v>298</v>
      </c>
      <c r="R55" s="284" t="s">
        <v>186</v>
      </c>
      <c r="S55" s="86" t="s">
        <v>41</v>
      </c>
      <c r="T55" s="87" t="s">
        <v>41</v>
      </c>
      <c r="U55" s="74" t="s">
        <v>41</v>
      </c>
      <c r="V55" s="87" t="s">
        <v>41</v>
      </c>
      <c r="W55" s="74" t="s">
        <v>41</v>
      </c>
      <c r="X55" s="87" t="s">
        <v>41</v>
      </c>
      <c r="Y55" s="88" t="s">
        <v>41</v>
      </c>
      <c r="Z55" s="287" t="s">
        <v>11</v>
      </c>
    </row>
    <row r="56" spans="1:26" ht="16.5" customHeight="1">
      <c r="A56" s="496"/>
      <c r="B56" s="501"/>
      <c r="C56" s="502"/>
      <c r="D56" s="503"/>
      <c r="E56" s="519"/>
      <c r="F56" s="479" t="s">
        <v>203</v>
      </c>
      <c r="G56" s="480"/>
      <c r="H56" s="480"/>
      <c r="I56" s="480"/>
      <c r="J56" s="399"/>
      <c r="K56" s="248" t="s">
        <v>145</v>
      </c>
      <c r="L56" s="359"/>
      <c r="M56" s="197">
        <v>-44</v>
      </c>
      <c r="N56" s="310"/>
      <c r="O56" s="176">
        <v>-498</v>
      </c>
      <c r="P56" s="335" t="s">
        <v>14</v>
      </c>
      <c r="Q56" s="21">
        <v>-454</v>
      </c>
      <c r="R56" s="279" t="s">
        <v>186</v>
      </c>
      <c r="S56" s="75" t="s">
        <v>41</v>
      </c>
      <c r="T56" s="76" t="s">
        <v>41</v>
      </c>
      <c r="U56" s="75" t="s">
        <v>41</v>
      </c>
      <c r="V56" s="76" t="s">
        <v>41</v>
      </c>
      <c r="W56" s="75" t="s">
        <v>41</v>
      </c>
      <c r="X56" s="76" t="s">
        <v>41</v>
      </c>
      <c r="Y56" s="77" t="s">
        <v>41</v>
      </c>
      <c r="Z56" s="287" t="s">
        <v>11</v>
      </c>
    </row>
    <row r="57" spans="1:26" ht="16.5" customHeight="1">
      <c r="A57" s="523"/>
      <c r="B57" s="504"/>
      <c r="C57" s="505"/>
      <c r="D57" s="506"/>
      <c r="E57" s="479" t="s">
        <v>42</v>
      </c>
      <c r="F57" s="480"/>
      <c r="G57" s="480"/>
      <c r="H57" s="480"/>
      <c r="I57" s="480"/>
      <c r="J57" s="399"/>
      <c r="K57" s="249" t="s">
        <v>22</v>
      </c>
      <c r="L57" s="360"/>
      <c r="M57" s="222">
        <v>102.7</v>
      </c>
      <c r="N57" s="314"/>
      <c r="O57" s="244">
        <v>133.30000000000001</v>
      </c>
      <c r="P57" s="340" t="s">
        <v>14</v>
      </c>
      <c r="Q57" s="40">
        <v>30.6</v>
      </c>
      <c r="R57" s="271" t="s">
        <v>184</v>
      </c>
      <c r="S57" s="89" t="s">
        <v>41</v>
      </c>
      <c r="T57" s="90" t="s">
        <v>41</v>
      </c>
      <c r="U57" s="91" t="s">
        <v>41</v>
      </c>
      <c r="V57" s="90" t="s">
        <v>41</v>
      </c>
      <c r="W57" s="91" t="s">
        <v>41</v>
      </c>
      <c r="X57" s="90" t="s">
        <v>41</v>
      </c>
      <c r="Y57" s="92" t="s">
        <v>41</v>
      </c>
      <c r="Z57" s="300" t="s">
        <v>11</v>
      </c>
    </row>
    <row r="58" spans="1:26" ht="16.5" customHeight="1">
      <c r="A58" s="495" t="s">
        <v>178</v>
      </c>
      <c r="B58" s="563" t="s">
        <v>43</v>
      </c>
      <c r="C58" s="564"/>
      <c r="D58" s="564"/>
      <c r="E58" s="568"/>
      <c r="F58" s="568"/>
      <c r="G58" s="568"/>
      <c r="H58" s="568"/>
      <c r="I58" s="568"/>
      <c r="J58" s="392" t="s">
        <v>180</v>
      </c>
      <c r="K58" s="251" t="s">
        <v>146</v>
      </c>
      <c r="L58" s="361"/>
      <c r="M58" s="221">
        <v>108200</v>
      </c>
      <c r="N58" s="313"/>
      <c r="O58" s="180">
        <v>20445</v>
      </c>
      <c r="P58" s="348"/>
      <c r="Q58" s="82">
        <v>18.895563769999999</v>
      </c>
      <c r="R58" s="282" t="s">
        <v>22</v>
      </c>
      <c r="S58" s="74">
        <v>2301</v>
      </c>
      <c r="T58" s="87">
        <v>1372</v>
      </c>
      <c r="U58" s="74">
        <v>1745</v>
      </c>
      <c r="V58" s="87">
        <v>4116</v>
      </c>
      <c r="W58" s="74">
        <v>1498</v>
      </c>
      <c r="X58" s="87">
        <v>3725</v>
      </c>
      <c r="Y58" s="88">
        <v>5689</v>
      </c>
      <c r="Z58" s="295" t="s">
        <v>272</v>
      </c>
    </row>
    <row r="59" spans="1:26" ht="16.5" customHeight="1">
      <c r="A59" s="496"/>
      <c r="B59" s="565"/>
      <c r="C59" s="566"/>
      <c r="D59" s="566"/>
      <c r="E59" s="561" t="s">
        <v>207</v>
      </c>
      <c r="F59" s="562"/>
      <c r="G59" s="562"/>
      <c r="H59" s="562"/>
      <c r="I59" s="562"/>
      <c r="J59" s="392" t="s">
        <v>180</v>
      </c>
      <c r="K59" s="248" t="s">
        <v>146</v>
      </c>
      <c r="L59" s="359"/>
      <c r="M59" s="223" t="s">
        <v>350</v>
      </c>
      <c r="N59" s="327"/>
      <c r="O59" s="176" t="s">
        <v>339</v>
      </c>
      <c r="P59" s="335"/>
      <c r="Q59" s="93" t="s">
        <v>257</v>
      </c>
      <c r="R59" s="279"/>
      <c r="S59" s="94" t="s">
        <v>273</v>
      </c>
      <c r="T59" s="95" t="s">
        <v>282</v>
      </c>
      <c r="U59" s="94" t="s">
        <v>290</v>
      </c>
      <c r="V59" s="95" t="s">
        <v>300</v>
      </c>
      <c r="W59" s="94" t="s">
        <v>310</v>
      </c>
      <c r="X59" s="95" t="s">
        <v>320</v>
      </c>
      <c r="Y59" s="96" t="s">
        <v>330</v>
      </c>
      <c r="Z59" s="297" t="s">
        <v>45</v>
      </c>
    </row>
    <row r="60" spans="1:26" ht="16.5" customHeight="1">
      <c r="A60" s="496"/>
      <c r="B60" s="565"/>
      <c r="C60" s="566"/>
      <c r="D60" s="566"/>
      <c r="E60" s="561" t="s">
        <v>208</v>
      </c>
      <c r="F60" s="562"/>
      <c r="G60" s="562"/>
      <c r="H60" s="562"/>
      <c r="I60" s="562"/>
      <c r="J60" s="392" t="s">
        <v>180</v>
      </c>
      <c r="K60" s="248" t="s">
        <v>146</v>
      </c>
      <c r="L60" s="359"/>
      <c r="M60" s="220" t="s">
        <v>351</v>
      </c>
      <c r="N60" s="319"/>
      <c r="O60" s="176" t="s">
        <v>347</v>
      </c>
      <c r="P60" s="335"/>
      <c r="Q60" s="93" t="s">
        <v>257</v>
      </c>
      <c r="R60" s="279"/>
      <c r="S60" s="94" t="s">
        <v>274</v>
      </c>
      <c r="T60" s="95" t="s">
        <v>283</v>
      </c>
      <c r="U60" s="94" t="s">
        <v>291</v>
      </c>
      <c r="V60" s="95" t="s">
        <v>301</v>
      </c>
      <c r="W60" s="94" t="s">
        <v>311</v>
      </c>
      <c r="X60" s="95" t="s">
        <v>321</v>
      </c>
      <c r="Y60" s="96" t="s">
        <v>331</v>
      </c>
      <c r="Z60" s="297" t="s">
        <v>46</v>
      </c>
    </row>
    <row r="61" spans="1:26" ht="16.5" customHeight="1">
      <c r="A61" s="496"/>
      <c r="B61" s="565"/>
      <c r="C61" s="566"/>
      <c r="D61" s="566"/>
      <c r="E61" s="561" t="s">
        <v>209</v>
      </c>
      <c r="F61" s="562"/>
      <c r="G61" s="562"/>
      <c r="H61" s="562"/>
      <c r="I61" s="562"/>
      <c r="J61" s="392" t="s">
        <v>180</v>
      </c>
      <c r="K61" s="248" t="s">
        <v>146</v>
      </c>
      <c r="L61" s="359"/>
      <c r="M61" s="220" t="s">
        <v>352</v>
      </c>
      <c r="N61" s="319"/>
      <c r="O61" s="176" t="s">
        <v>342</v>
      </c>
      <c r="P61" s="335"/>
      <c r="Q61" s="93" t="s">
        <v>257</v>
      </c>
      <c r="R61" s="279"/>
      <c r="S61" s="94" t="s">
        <v>275</v>
      </c>
      <c r="T61" s="95" t="s">
        <v>284</v>
      </c>
      <c r="U61" s="94" t="s">
        <v>292</v>
      </c>
      <c r="V61" s="95" t="s">
        <v>302</v>
      </c>
      <c r="W61" s="94" t="s">
        <v>312</v>
      </c>
      <c r="X61" s="95" t="s">
        <v>322</v>
      </c>
      <c r="Y61" s="96" t="s">
        <v>332</v>
      </c>
      <c r="Z61" s="297" t="s">
        <v>45</v>
      </c>
    </row>
    <row r="62" spans="1:26" ht="16.5" customHeight="1">
      <c r="A62" s="496"/>
      <c r="B62" s="565"/>
      <c r="C62" s="566"/>
      <c r="D62" s="566"/>
      <c r="E62" s="561" t="s">
        <v>210</v>
      </c>
      <c r="F62" s="562"/>
      <c r="G62" s="562"/>
      <c r="H62" s="562"/>
      <c r="I62" s="562"/>
      <c r="J62" s="392" t="s">
        <v>180</v>
      </c>
      <c r="K62" s="248" t="s">
        <v>146</v>
      </c>
      <c r="L62" s="359"/>
      <c r="M62" s="220" t="s">
        <v>358</v>
      </c>
      <c r="N62" s="319"/>
      <c r="O62" s="176" t="s">
        <v>340</v>
      </c>
      <c r="P62" s="335"/>
      <c r="Q62" s="93" t="s">
        <v>257</v>
      </c>
      <c r="R62" s="279"/>
      <c r="S62" s="94" t="s">
        <v>276</v>
      </c>
      <c r="T62" s="95" t="s">
        <v>285</v>
      </c>
      <c r="U62" s="94" t="s">
        <v>293</v>
      </c>
      <c r="V62" s="95" t="s">
        <v>303</v>
      </c>
      <c r="W62" s="94" t="s">
        <v>313</v>
      </c>
      <c r="X62" s="95" t="s">
        <v>323</v>
      </c>
      <c r="Y62" s="96" t="s">
        <v>333</v>
      </c>
      <c r="Z62" s="297" t="s">
        <v>47</v>
      </c>
    </row>
    <row r="63" spans="1:26" ht="16.5" customHeight="1">
      <c r="A63" s="496"/>
      <c r="B63" s="565"/>
      <c r="C63" s="566"/>
      <c r="D63" s="566"/>
      <c r="E63" s="561" t="s">
        <v>211</v>
      </c>
      <c r="F63" s="562"/>
      <c r="G63" s="562"/>
      <c r="H63" s="562"/>
      <c r="I63" s="562"/>
      <c r="J63" s="392" t="s">
        <v>180</v>
      </c>
      <c r="K63" s="248" t="s">
        <v>146</v>
      </c>
      <c r="L63" s="359"/>
      <c r="M63" s="220" t="s">
        <v>359</v>
      </c>
      <c r="N63" s="319"/>
      <c r="O63" s="176" t="s">
        <v>341</v>
      </c>
      <c r="P63" s="335"/>
      <c r="Q63" s="93" t="s">
        <v>257</v>
      </c>
      <c r="R63" s="279"/>
      <c r="S63" s="94" t="s">
        <v>277</v>
      </c>
      <c r="T63" s="95" t="s">
        <v>286</v>
      </c>
      <c r="U63" s="95" t="s">
        <v>294</v>
      </c>
      <c r="V63" s="95" t="s">
        <v>304</v>
      </c>
      <c r="W63" s="94" t="s">
        <v>314</v>
      </c>
      <c r="X63" s="95" t="s">
        <v>324</v>
      </c>
      <c r="Y63" s="96" t="s">
        <v>334</v>
      </c>
      <c r="Z63" s="297" t="s">
        <v>47</v>
      </c>
    </row>
    <row r="64" spans="1:26" ht="16.5" customHeight="1">
      <c r="A64" s="496"/>
      <c r="B64" s="565"/>
      <c r="C64" s="566"/>
      <c r="D64" s="566"/>
      <c r="E64" s="561" t="s">
        <v>212</v>
      </c>
      <c r="F64" s="562"/>
      <c r="G64" s="562"/>
      <c r="H64" s="562"/>
      <c r="I64" s="562"/>
      <c r="J64" s="392" t="s">
        <v>180</v>
      </c>
      <c r="K64" s="248" t="s">
        <v>146</v>
      </c>
      <c r="L64" s="359"/>
      <c r="M64" s="220" t="s">
        <v>353</v>
      </c>
      <c r="N64" s="319"/>
      <c r="O64" s="176" t="s">
        <v>348</v>
      </c>
      <c r="P64" s="335"/>
      <c r="Q64" s="93" t="s">
        <v>257</v>
      </c>
      <c r="R64" s="279"/>
      <c r="S64" s="94" t="s">
        <v>278</v>
      </c>
      <c r="T64" s="95" t="s">
        <v>287</v>
      </c>
      <c r="U64" s="94" t="s">
        <v>295</v>
      </c>
      <c r="V64" s="95" t="s">
        <v>305</v>
      </c>
      <c r="W64" s="94" t="s">
        <v>315</v>
      </c>
      <c r="X64" s="95" t="s">
        <v>325</v>
      </c>
      <c r="Y64" s="96" t="s">
        <v>335</v>
      </c>
      <c r="Z64" s="297" t="s">
        <v>47</v>
      </c>
    </row>
    <row r="65" spans="1:27" ht="16.5" customHeight="1">
      <c r="A65" s="496"/>
      <c r="B65" s="565"/>
      <c r="C65" s="566"/>
      <c r="D65" s="566"/>
      <c r="E65" s="561" t="s">
        <v>213</v>
      </c>
      <c r="F65" s="562"/>
      <c r="G65" s="562"/>
      <c r="H65" s="562"/>
      <c r="I65" s="562"/>
      <c r="J65" s="392" t="s">
        <v>180</v>
      </c>
      <c r="K65" s="248" t="s">
        <v>146</v>
      </c>
      <c r="L65" s="359"/>
      <c r="M65" s="220" t="s">
        <v>354</v>
      </c>
      <c r="N65" s="319"/>
      <c r="O65" s="176" t="s">
        <v>343</v>
      </c>
      <c r="P65" s="335"/>
      <c r="Q65" s="93" t="s">
        <v>257</v>
      </c>
      <c r="R65" s="279"/>
      <c r="S65" s="94" t="s">
        <v>279</v>
      </c>
      <c r="T65" s="95" t="s">
        <v>247</v>
      </c>
      <c r="U65" s="94" t="s">
        <v>296</v>
      </c>
      <c r="V65" s="95" t="s">
        <v>306</v>
      </c>
      <c r="W65" s="94" t="s">
        <v>316</v>
      </c>
      <c r="X65" s="95" t="s">
        <v>326</v>
      </c>
      <c r="Y65" s="96" t="s">
        <v>336</v>
      </c>
      <c r="Z65" s="297" t="s">
        <v>47</v>
      </c>
    </row>
    <row r="66" spans="1:27" ht="16.5" customHeight="1">
      <c r="A66" s="496"/>
      <c r="B66" s="565"/>
      <c r="C66" s="566"/>
      <c r="D66" s="566"/>
      <c r="E66" s="561" t="s">
        <v>214</v>
      </c>
      <c r="F66" s="562"/>
      <c r="G66" s="562"/>
      <c r="H66" s="562"/>
      <c r="I66" s="562"/>
      <c r="J66" s="392" t="s">
        <v>180</v>
      </c>
      <c r="K66" s="248" t="s">
        <v>146</v>
      </c>
      <c r="L66" s="359"/>
      <c r="M66" s="220" t="s">
        <v>355</v>
      </c>
      <c r="N66" s="319"/>
      <c r="O66" s="176" t="s">
        <v>344</v>
      </c>
      <c r="P66" s="335"/>
      <c r="Q66" s="93" t="s">
        <v>257</v>
      </c>
      <c r="R66" s="279"/>
      <c r="S66" s="95" t="s">
        <v>280</v>
      </c>
      <c r="T66" s="95" t="s">
        <v>288</v>
      </c>
      <c r="U66" s="94" t="s">
        <v>297</v>
      </c>
      <c r="V66" s="95" t="s">
        <v>307</v>
      </c>
      <c r="W66" s="97" t="s">
        <v>317</v>
      </c>
      <c r="X66" s="95" t="s">
        <v>327</v>
      </c>
      <c r="Y66" s="96" t="s">
        <v>246</v>
      </c>
      <c r="Z66" s="297" t="s">
        <v>47</v>
      </c>
    </row>
    <row r="67" spans="1:27" ht="16.5" customHeight="1">
      <c r="A67" s="496"/>
      <c r="B67" s="565"/>
      <c r="C67" s="566"/>
      <c r="D67" s="566"/>
      <c r="E67" s="561" t="s">
        <v>215</v>
      </c>
      <c r="F67" s="562"/>
      <c r="G67" s="562"/>
      <c r="H67" s="562"/>
      <c r="I67" s="562"/>
      <c r="J67" s="392" t="s">
        <v>180</v>
      </c>
      <c r="K67" s="248" t="s">
        <v>146</v>
      </c>
      <c r="L67" s="359"/>
      <c r="M67" s="220" t="s">
        <v>356</v>
      </c>
      <c r="N67" s="319"/>
      <c r="O67" s="176" t="s">
        <v>345</v>
      </c>
      <c r="P67" s="335"/>
      <c r="Q67" s="93" t="s">
        <v>257</v>
      </c>
      <c r="R67" s="279"/>
      <c r="S67" s="95" t="s">
        <v>281</v>
      </c>
      <c r="T67" s="95" t="s">
        <v>361</v>
      </c>
      <c r="U67" s="94" t="s">
        <v>298</v>
      </c>
      <c r="V67" s="95" t="s">
        <v>308</v>
      </c>
      <c r="W67" s="95" t="s">
        <v>318</v>
      </c>
      <c r="X67" s="95" t="s">
        <v>328</v>
      </c>
      <c r="Y67" s="98" t="s">
        <v>337</v>
      </c>
      <c r="Z67" s="297" t="s">
        <v>47</v>
      </c>
    </row>
    <row r="68" spans="1:27" ht="16.5" customHeight="1">
      <c r="A68" s="496"/>
      <c r="B68" s="567"/>
      <c r="C68" s="509"/>
      <c r="D68" s="509"/>
      <c r="E68" s="561" t="s">
        <v>216</v>
      </c>
      <c r="F68" s="562"/>
      <c r="G68" s="562"/>
      <c r="H68" s="562"/>
      <c r="I68" s="562"/>
      <c r="J68" s="392" t="s">
        <v>180</v>
      </c>
      <c r="K68" s="249" t="s">
        <v>146</v>
      </c>
      <c r="L68" s="360"/>
      <c r="M68" s="212" t="s">
        <v>357</v>
      </c>
      <c r="N68" s="320"/>
      <c r="O68" s="177" t="s">
        <v>346</v>
      </c>
      <c r="P68" s="340"/>
      <c r="Q68" s="64" t="s">
        <v>257</v>
      </c>
      <c r="R68" s="280"/>
      <c r="S68" s="99" t="s">
        <v>248</v>
      </c>
      <c r="T68" s="100" t="s">
        <v>289</v>
      </c>
      <c r="U68" s="99" t="s">
        <v>299</v>
      </c>
      <c r="V68" s="95" t="s">
        <v>309</v>
      </c>
      <c r="W68" s="101" t="s">
        <v>319</v>
      </c>
      <c r="X68" s="95" t="s">
        <v>329</v>
      </c>
      <c r="Y68" s="102" t="s">
        <v>338</v>
      </c>
      <c r="Z68" s="300" t="s">
        <v>47</v>
      </c>
    </row>
    <row r="69" spans="1:27" ht="16.5" customHeight="1">
      <c r="A69" s="523"/>
      <c r="B69" s="479" t="s">
        <v>179</v>
      </c>
      <c r="C69" s="480"/>
      <c r="D69" s="480"/>
      <c r="E69" s="480"/>
      <c r="F69" s="480"/>
      <c r="G69" s="480"/>
      <c r="H69" s="480"/>
      <c r="I69" s="480"/>
      <c r="J69" s="392" t="s">
        <v>180</v>
      </c>
      <c r="K69" s="253" t="s">
        <v>147</v>
      </c>
      <c r="L69" s="364"/>
      <c r="M69" s="224">
        <v>40932</v>
      </c>
      <c r="N69" s="328"/>
      <c r="O69" s="245">
        <v>7605</v>
      </c>
      <c r="P69" s="349"/>
      <c r="Q69" s="103">
        <v>18.579595426000001</v>
      </c>
      <c r="R69" s="282" t="s">
        <v>22</v>
      </c>
      <c r="S69" s="104">
        <v>1064</v>
      </c>
      <c r="T69" s="105">
        <v>672</v>
      </c>
      <c r="U69" s="104">
        <v>637</v>
      </c>
      <c r="V69" s="105">
        <v>1744</v>
      </c>
      <c r="W69" s="104">
        <v>630</v>
      </c>
      <c r="X69" s="105">
        <v>1235</v>
      </c>
      <c r="Y69" s="106">
        <v>1623</v>
      </c>
      <c r="Z69" s="305" t="s">
        <v>272</v>
      </c>
    </row>
    <row r="70" spans="1:27" ht="16.5" customHeight="1">
      <c r="A70" s="474" t="s">
        <v>49</v>
      </c>
      <c r="B70" s="477" t="s">
        <v>50</v>
      </c>
      <c r="C70" s="478"/>
      <c r="D70" s="478"/>
      <c r="E70" s="478"/>
      <c r="F70" s="478"/>
      <c r="G70" s="478"/>
      <c r="H70" s="478"/>
      <c r="I70" s="478"/>
      <c r="J70" s="404"/>
      <c r="K70" s="247" t="s">
        <v>22</v>
      </c>
      <c r="L70" s="358"/>
      <c r="M70" s="225">
        <v>38</v>
      </c>
      <c r="N70" s="316"/>
      <c r="O70" s="175" t="s">
        <v>30</v>
      </c>
      <c r="P70" s="334"/>
      <c r="Q70" s="107" t="s">
        <v>258</v>
      </c>
      <c r="R70" s="277"/>
      <c r="S70" s="108">
        <v>21</v>
      </c>
      <c r="T70" s="55">
        <v>102</v>
      </c>
      <c r="U70" s="108">
        <v>43</v>
      </c>
      <c r="V70" s="55">
        <v>62</v>
      </c>
      <c r="W70" s="108">
        <v>47</v>
      </c>
      <c r="X70" s="55">
        <v>64</v>
      </c>
      <c r="Y70" s="109">
        <v>81</v>
      </c>
      <c r="Z70" s="390" t="s">
        <v>261</v>
      </c>
      <c r="AA70" s="465"/>
    </row>
    <row r="71" spans="1:27" ht="16.5" customHeight="1">
      <c r="A71" s="476"/>
      <c r="B71" s="479" t="s">
        <v>51</v>
      </c>
      <c r="C71" s="480"/>
      <c r="D71" s="480"/>
      <c r="E71" s="480"/>
      <c r="F71" s="480"/>
      <c r="G71" s="480"/>
      <c r="H71" s="480"/>
      <c r="I71" s="480"/>
      <c r="J71" s="399"/>
      <c r="K71" s="249" t="s">
        <v>22</v>
      </c>
      <c r="L71" s="360"/>
      <c r="M71" s="212">
        <v>61</v>
      </c>
      <c r="N71" s="320"/>
      <c r="O71" s="177" t="s">
        <v>30</v>
      </c>
      <c r="P71" s="337"/>
      <c r="Q71" s="64" t="s">
        <v>258</v>
      </c>
      <c r="R71" s="280"/>
      <c r="S71" s="110">
        <v>33</v>
      </c>
      <c r="T71" s="58">
        <v>136</v>
      </c>
      <c r="U71" s="110">
        <v>140</v>
      </c>
      <c r="V71" s="58">
        <v>154</v>
      </c>
      <c r="W71" s="110">
        <v>103</v>
      </c>
      <c r="X71" s="58">
        <v>267</v>
      </c>
      <c r="Y71" s="111">
        <v>261</v>
      </c>
      <c r="Z71" s="300" t="s">
        <v>47</v>
      </c>
      <c r="AA71" s="467"/>
    </row>
    <row r="72" spans="1:27" ht="16.5" customHeight="1">
      <c r="A72" s="474" t="s">
        <v>256</v>
      </c>
      <c r="B72" s="521" t="s">
        <v>255</v>
      </c>
      <c r="C72" s="522"/>
      <c r="D72" s="544"/>
      <c r="E72" s="477" t="s">
        <v>55</v>
      </c>
      <c r="F72" s="478"/>
      <c r="G72" s="478"/>
      <c r="H72" s="478"/>
      <c r="I72" s="478"/>
      <c r="J72" s="404"/>
      <c r="K72" s="254" t="s">
        <v>10</v>
      </c>
      <c r="L72" s="358"/>
      <c r="M72" s="149">
        <v>1367000</v>
      </c>
      <c r="N72" s="308"/>
      <c r="O72" s="172">
        <v>149500</v>
      </c>
      <c r="P72" s="350"/>
      <c r="Q72" s="107">
        <v>10.936356986</v>
      </c>
      <c r="R72" s="265" t="s">
        <v>22</v>
      </c>
      <c r="S72" s="112">
        <v>34500</v>
      </c>
      <c r="T72" s="73">
        <v>23700</v>
      </c>
      <c r="U72" s="112">
        <v>9460</v>
      </c>
      <c r="V72" s="73">
        <v>31900</v>
      </c>
      <c r="W72" s="112">
        <v>18900</v>
      </c>
      <c r="X72" s="73">
        <v>13500</v>
      </c>
      <c r="Y72" s="113">
        <v>17600</v>
      </c>
      <c r="Z72" s="286" t="s">
        <v>269</v>
      </c>
    </row>
    <row r="73" spans="1:27" ht="16.5" customHeight="1">
      <c r="A73" s="475"/>
      <c r="B73" s="545"/>
      <c r="C73" s="546"/>
      <c r="D73" s="547"/>
      <c r="E73" s="479" t="s">
        <v>56</v>
      </c>
      <c r="F73" s="480"/>
      <c r="G73" s="480"/>
      <c r="H73" s="480"/>
      <c r="I73" s="480"/>
      <c r="J73" s="399"/>
      <c r="K73" s="255" t="s">
        <v>52</v>
      </c>
      <c r="L73" s="359"/>
      <c r="M73" s="150">
        <v>526</v>
      </c>
      <c r="N73" s="310"/>
      <c r="O73" s="173">
        <v>492</v>
      </c>
      <c r="P73" s="335" t="s">
        <v>14</v>
      </c>
      <c r="Q73" s="21">
        <v>-34</v>
      </c>
      <c r="R73" s="269" t="s">
        <v>192</v>
      </c>
      <c r="S73" s="75">
        <v>478</v>
      </c>
      <c r="T73" s="76">
        <v>515</v>
      </c>
      <c r="U73" s="75">
        <v>492</v>
      </c>
      <c r="V73" s="76">
        <v>504</v>
      </c>
      <c r="W73" s="75">
        <v>488</v>
      </c>
      <c r="X73" s="76">
        <v>483</v>
      </c>
      <c r="Y73" s="77">
        <v>484</v>
      </c>
      <c r="Z73" s="287" t="s">
        <v>11</v>
      </c>
    </row>
    <row r="74" spans="1:27" ht="16.5" customHeight="1">
      <c r="A74" s="476"/>
      <c r="B74" s="548"/>
      <c r="C74" s="549"/>
      <c r="D74" s="550"/>
      <c r="E74" s="490" t="s">
        <v>58</v>
      </c>
      <c r="F74" s="491"/>
      <c r="G74" s="491"/>
      <c r="H74" s="491"/>
      <c r="I74" s="491"/>
      <c r="J74" s="407"/>
      <c r="K74" s="256" t="s">
        <v>53</v>
      </c>
      <c r="L74" s="360"/>
      <c r="M74" s="151">
        <v>7181000</v>
      </c>
      <c r="N74" s="311"/>
      <c r="O74" s="174">
        <v>736900</v>
      </c>
      <c r="P74" s="351"/>
      <c r="Q74" s="64">
        <v>10.261801976999999</v>
      </c>
      <c r="R74" s="266" t="s">
        <v>22</v>
      </c>
      <c r="S74" s="114">
        <v>164900</v>
      </c>
      <c r="T74" s="115">
        <v>122100</v>
      </c>
      <c r="U74" s="114">
        <v>46500</v>
      </c>
      <c r="V74" s="115">
        <v>160800</v>
      </c>
      <c r="W74" s="114">
        <v>92200</v>
      </c>
      <c r="X74" s="115">
        <v>65200</v>
      </c>
      <c r="Y74" s="116">
        <v>85200</v>
      </c>
      <c r="Z74" s="288" t="s">
        <v>11</v>
      </c>
    </row>
    <row r="75" spans="1:27" ht="16.5" customHeight="1">
      <c r="A75" s="551" t="s">
        <v>189</v>
      </c>
      <c r="B75" s="552" t="s">
        <v>54</v>
      </c>
      <c r="C75" s="553"/>
      <c r="D75" s="554"/>
      <c r="E75" s="477" t="s">
        <v>55</v>
      </c>
      <c r="F75" s="478"/>
      <c r="G75" s="478"/>
      <c r="H75" s="478"/>
      <c r="I75" s="478"/>
      <c r="J75" s="368"/>
      <c r="K75" s="461" t="s">
        <v>16</v>
      </c>
      <c r="L75" s="358"/>
      <c r="M75" s="152">
        <v>229500</v>
      </c>
      <c r="N75" s="316"/>
      <c r="O75" s="175">
        <v>35900</v>
      </c>
      <c r="P75" s="334"/>
      <c r="Q75" s="107">
        <v>15.642701525054466</v>
      </c>
      <c r="R75" s="265" t="s">
        <v>22</v>
      </c>
      <c r="S75" s="108">
        <v>15500</v>
      </c>
      <c r="T75" s="55">
        <v>11700</v>
      </c>
      <c r="U75" s="108">
        <v>619</v>
      </c>
      <c r="V75" s="55">
        <v>5190</v>
      </c>
      <c r="W75" s="108">
        <v>2710</v>
      </c>
      <c r="X75" s="55">
        <v>122</v>
      </c>
      <c r="Y75" s="109">
        <v>63</v>
      </c>
      <c r="Z75" s="286" t="s">
        <v>269</v>
      </c>
    </row>
    <row r="76" spans="1:27" ht="16.5" customHeight="1">
      <c r="A76" s="551"/>
      <c r="B76" s="555"/>
      <c r="C76" s="556"/>
      <c r="D76" s="557"/>
      <c r="E76" s="479" t="s">
        <v>56</v>
      </c>
      <c r="F76" s="480"/>
      <c r="G76" s="480"/>
      <c r="H76" s="480"/>
      <c r="I76" s="480"/>
      <c r="J76" s="401"/>
      <c r="K76" s="462" t="s">
        <v>57</v>
      </c>
      <c r="L76" s="359"/>
      <c r="M76" s="153">
        <v>445</v>
      </c>
      <c r="N76" s="319"/>
      <c r="O76" s="176">
        <v>381</v>
      </c>
      <c r="P76" s="335" t="s">
        <v>14</v>
      </c>
      <c r="Q76" s="21">
        <v>-64</v>
      </c>
      <c r="R76" s="269" t="s">
        <v>191</v>
      </c>
      <c r="S76" s="83">
        <v>412</v>
      </c>
      <c r="T76" s="84">
        <v>395</v>
      </c>
      <c r="U76" s="83">
        <v>297</v>
      </c>
      <c r="V76" s="84">
        <v>328</v>
      </c>
      <c r="W76" s="83">
        <v>270</v>
      </c>
      <c r="X76" s="84">
        <v>249</v>
      </c>
      <c r="Y76" s="85">
        <v>125</v>
      </c>
      <c r="Z76" s="287" t="s">
        <v>11</v>
      </c>
    </row>
    <row r="77" spans="1:27" ht="16.5" customHeight="1">
      <c r="A77" s="551"/>
      <c r="B77" s="558"/>
      <c r="C77" s="559"/>
      <c r="D77" s="560"/>
      <c r="E77" s="490" t="s">
        <v>58</v>
      </c>
      <c r="F77" s="491"/>
      <c r="G77" s="491"/>
      <c r="H77" s="491"/>
      <c r="I77" s="491"/>
      <c r="J77" s="415"/>
      <c r="K77" s="463" t="s">
        <v>59</v>
      </c>
      <c r="L77" s="360"/>
      <c r="M77" s="154">
        <v>1022000</v>
      </c>
      <c r="N77" s="320"/>
      <c r="O77" s="177">
        <v>136700</v>
      </c>
      <c r="P77" s="337"/>
      <c r="Q77" s="64">
        <v>13.375733855185908</v>
      </c>
      <c r="R77" s="266" t="s">
        <v>22</v>
      </c>
      <c r="S77" s="110">
        <v>63900</v>
      </c>
      <c r="T77" s="58">
        <v>46200</v>
      </c>
      <c r="U77" s="110">
        <v>1840</v>
      </c>
      <c r="V77" s="58">
        <v>17000</v>
      </c>
      <c r="W77" s="110">
        <v>7330</v>
      </c>
      <c r="X77" s="58">
        <v>304</v>
      </c>
      <c r="Y77" s="111">
        <v>79</v>
      </c>
      <c r="Z77" s="288" t="s">
        <v>11</v>
      </c>
    </row>
    <row r="78" spans="1:27" ht="16.5" customHeight="1">
      <c r="A78" s="543" t="s">
        <v>190</v>
      </c>
      <c r="B78" s="477" t="s">
        <v>60</v>
      </c>
      <c r="C78" s="478"/>
      <c r="D78" s="478"/>
      <c r="E78" s="477" t="s">
        <v>55</v>
      </c>
      <c r="F78" s="478"/>
      <c r="G78" s="478"/>
      <c r="H78" s="478"/>
      <c r="I78" s="478"/>
      <c r="J78" s="368"/>
      <c r="K78" s="257" t="s">
        <v>16</v>
      </c>
      <c r="L78" s="361"/>
      <c r="M78" s="155">
        <v>153900</v>
      </c>
      <c r="N78" s="325"/>
      <c r="O78" s="178">
        <v>20200</v>
      </c>
      <c r="P78" s="339"/>
      <c r="Q78" s="82">
        <v>13.125406107862247</v>
      </c>
      <c r="R78" s="267" t="s">
        <v>22</v>
      </c>
      <c r="S78" s="117">
        <v>8040</v>
      </c>
      <c r="T78" s="118">
        <v>7270</v>
      </c>
      <c r="U78" s="117">
        <v>347</v>
      </c>
      <c r="V78" s="118">
        <v>2600</v>
      </c>
      <c r="W78" s="117">
        <v>1340</v>
      </c>
      <c r="X78" s="118">
        <v>234</v>
      </c>
      <c r="Y78" s="119">
        <v>329</v>
      </c>
      <c r="Z78" s="286" t="s">
        <v>197</v>
      </c>
      <c r="AA78" s="465"/>
    </row>
    <row r="79" spans="1:27" ht="16.5" customHeight="1">
      <c r="A79" s="543"/>
      <c r="B79" s="492"/>
      <c r="C79" s="493"/>
      <c r="D79" s="493"/>
      <c r="E79" s="479" t="s">
        <v>56</v>
      </c>
      <c r="F79" s="480"/>
      <c r="G79" s="480"/>
      <c r="H79" s="480"/>
      <c r="I79" s="480"/>
      <c r="J79" s="401"/>
      <c r="K79" s="255" t="s">
        <v>57</v>
      </c>
      <c r="L79" s="359"/>
      <c r="M79" s="153">
        <v>164</v>
      </c>
      <c r="N79" s="319"/>
      <c r="O79" s="176">
        <v>108</v>
      </c>
      <c r="P79" s="335" t="s">
        <v>14</v>
      </c>
      <c r="Q79" s="21">
        <v>-56</v>
      </c>
      <c r="R79" s="269" t="s">
        <v>191</v>
      </c>
      <c r="S79" s="83">
        <v>111</v>
      </c>
      <c r="T79" s="84">
        <v>125</v>
      </c>
      <c r="U79" s="83">
        <v>63</v>
      </c>
      <c r="V79" s="84">
        <v>100</v>
      </c>
      <c r="W79" s="83">
        <v>53</v>
      </c>
      <c r="X79" s="84">
        <v>59</v>
      </c>
      <c r="Y79" s="85">
        <v>68</v>
      </c>
      <c r="Z79" s="287" t="s">
        <v>11</v>
      </c>
      <c r="AA79" s="467"/>
    </row>
    <row r="80" spans="1:27" ht="16.5" customHeight="1">
      <c r="A80" s="543"/>
      <c r="B80" s="490"/>
      <c r="C80" s="491"/>
      <c r="D80" s="491"/>
      <c r="E80" s="490" t="s">
        <v>58</v>
      </c>
      <c r="F80" s="491"/>
      <c r="G80" s="491"/>
      <c r="H80" s="491"/>
      <c r="I80" s="491"/>
      <c r="J80" s="415"/>
      <c r="K80" s="256" t="s">
        <v>59</v>
      </c>
      <c r="L80" s="360"/>
      <c r="M80" s="154">
        <v>252400</v>
      </c>
      <c r="N80" s="320"/>
      <c r="O80" s="177">
        <v>21900</v>
      </c>
      <c r="P80" s="337"/>
      <c r="Q80" s="64">
        <v>8.6767036450079242</v>
      </c>
      <c r="R80" s="266" t="s">
        <v>22</v>
      </c>
      <c r="S80" s="110">
        <v>8920</v>
      </c>
      <c r="T80" s="58">
        <v>9090</v>
      </c>
      <c r="U80" s="110">
        <v>219</v>
      </c>
      <c r="V80" s="58">
        <v>2600</v>
      </c>
      <c r="W80" s="110">
        <v>710</v>
      </c>
      <c r="X80" s="58">
        <v>138</v>
      </c>
      <c r="Y80" s="111">
        <v>224</v>
      </c>
      <c r="Z80" s="288" t="s">
        <v>11</v>
      </c>
      <c r="AA80" s="467"/>
    </row>
    <row r="81" spans="1:27" ht="16.5" customHeight="1">
      <c r="A81" s="543"/>
      <c r="B81" s="477" t="s">
        <v>133</v>
      </c>
      <c r="C81" s="478"/>
      <c r="D81" s="478"/>
      <c r="E81" s="477" t="s">
        <v>55</v>
      </c>
      <c r="F81" s="478"/>
      <c r="G81" s="478"/>
      <c r="H81" s="478"/>
      <c r="I81" s="478"/>
      <c r="J81" s="368"/>
      <c r="K81" s="257" t="s">
        <v>10</v>
      </c>
      <c r="L81" s="361"/>
      <c r="M81" s="155">
        <v>69000</v>
      </c>
      <c r="N81" s="325"/>
      <c r="O81" s="178">
        <v>2540</v>
      </c>
      <c r="P81" s="339"/>
      <c r="Q81" s="82">
        <v>3.681159420289855</v>
      </c>
      <c r="R81" s="267" t="s">
        <v>22</v>
      </c>
      <c r="S81" s="117">
        <v>105</v>
      </c>
      <c r="T81" s="118">
        <v>58</v>
      </c>
      <c r="U81" s="117">
        <v>148</v>
      </c>
      <c r="V81" s="118">
        <v>651</v>
      </c>
      <c r="W81" s="117">
        <v>188</v>
      </c>
      <c r="X81" s="118">
        <v>232</v>
      </c>
      <c r="Y81" s="119">
        <v>1160</v>
      </c>
      <c r="Z81" s="286" t="s">
        <v>197</v>
      </c>
      <c r="AA81" s="465"/>
    </row>
    <row r="82" spans="1:27" ht="16.5" customHeight="1">
      <c r="A82" s="543"/>
      <c r="B82" s="492"/>
      <c r="C82" s="493"/>
      <c r="D82" s="493"/>
      <c r="E82" s="479" t="s">
        <v>56</v>
      </c>
      <c r="F82" s="480"/>
      <c r="G82" s="480"/>
      <c r="H82" s="480"/>
      <c r="I82" s="480"/>
      <c r="J82" s="401"/>
      <c r="K82" s="255" t="s">
        <v>52</v>
      </c>
      <c r="L82" s="359"/>
      <c r="M82" s="153">
        <v>59</v>
      </c>
      <c r="N82" s="319"/>
      <c r="O82" s="176">
        <v>50</v>
      </c>
      <c r="P82" s="335" t="s">
        <v>14</v>
      </c>
      <c r="Q82" s="21">
        <v>-9</v>
      </c>
      <c r="R82" s="269" t="s">
        <v>191</v>
      </c>
      <c r="S82" s="83">
        <v>41</v>
      </c>
      <c r="T82" s="84">
        <v>47</v>
      </c>
      <c r="U82" s="83">
        <v>74</v>
      </c>
      <c r="V82" s="84">
        <v>54</v>
      </c>
      <c r="W82" s="83">
        <v>24</v>
      </c>
      <c r="X82" s="84">
        <v>60</v>
      </c>
      <c r="Y82" s="85">
        <v>47</v>
      </c>
      <c r="Z82" s="287" t="s">
        <v>11</v>
      </c>
      <c r="AA82" s="467"/>
    </row>
    <row r="83" spans="1:27" ht="16.5" customHeight="1">
      <c r="A83" s="543"/>
      <c r="B83" s="490"/>
      <c r="C83" s="491"/>
      <c r="D83" s="491"/>
      <c r="E83" s="490" t="s">
        <v>58</v>
      </c>
      <c r="F83" s="491"/>
      <c r="G83" s="491"/>
      <c r="H83" s="491"/>
      <c r="I83" s="491"/>
      <c r="J83" s="415"/>
      <c r="K83" s="256" t="s">
        <v>53</v>
      </c>
      <c r="L83" s="360"/>
      <c r="M83" s="154">
        <v>40400</v>
      </c>
      <c r="N83" s="320"/>
      <c r="O83" s="177">
        <v>1260</v>
      </c>
      <c r="P83" s="337"/>
      <c r="Q83" s="64">
        <v>3.1188118811881189</v>
      </c>
      <c r="R83" s="266" t="s">
        <v>22</v>
      </c>
      <c r="S83" s="110">
        <v>43</v>
      </c>
      <c r="T83" s="58">
        <v>27</v>
      </c>
      <c r="U83" s="110">
        <v>110</v>
      </c>
      <c r="V83" s="58">
        <v>352</v>
      </c>
      <c r="W83" s="110">
        <v>45</v>
      </c>
      <c r="X83" s="58">
        <v>139</v>
      </c>
      <c r="Y83" s="111">
        <v>545</v>
      </c>
      <c r="Z83" s="288" t="s">
        <v>11</v>
      </c>
      <c r="AA83" s="467"/>
    </row>
    <row r="84" spans="1:27" ht="16.5" customHeight="1">
      <c r="A84" s="474" t="s">
        <v>193</v>
      </c>
      <c r="B84" s="477" t="s">
        <v>132</v>
      </c>
      <c r="C84" s="478"/>
      <c r="D84" s="478"/>
      <c r="E84" s="477" t="s">
        <v>55</v>
      </c>
      <c r="F84" s="478"/>
      <c r="G84" s="478"/>
      <c r="H84" s="478"/>
      <c r="I84" s="478"/>
      <c r="J84" s="368"/>
      <c r="K84" s="254" t="s">
        <v>10</v>
      </c>
      <c r="L84" s="358"/>
      <c r="M84" s="152">
        <v>1590</v>
      </c>
      <c r="N84" s="316"/>
      <c r="O84" s="175">
        <v>118</v>
      </c>
      <c r="P84" s="334"/>
      <c r="Q84" s="107">
        <v>7.4213836469999999</v>
      </c>
      <c r="R84" s="265" t="s">
        <v>22</v>
      </c>
      <c r="S84" s="108">
        <v>17</v>
      </c>
      <c r="T84" s="55">
        <v>35</v>
      </c>
      <c r="U84" s="108">
        <v>5</v>
      </c>
      <c r="V84" s="55">
        <v>31</v>
      </c>
      <c r="W84" s="108">
        <v>20</v>
      </c>
      <c r="X84" s="55">
        <v>1</v>
      </c>
      <c r="Y84" s="109">
        <v>9</v>
      </c>
      <c r="Z84" s="286" t="s">
        <v>269</v>
      </c>
    </row>
    <row r="85" spans="1:27" ht="16.5" customHeight="1">
      <c r="A85" s="475"/>
      <c r="B85" s="492"/>
      <c r="C85" s="493"/>
      <c r="D85" s="493"/>
      <c r="E85" s="479" t="s">
        <v>56</v>
      </c>
      <c r="F85" s="480"/>
      <c r="G85" s="480"/>
      <c r="H85" s="480"/>
      <c r="I85" s="480"/>
      <c r="J85" s="401"/>
      <c r="K85" s="255" t="s">
        <v>52</v>
      </c>
      <c r="L85" s="359"/>
      <c r="M85" s="153">
        <v>165</v>
      </c>
      <c r="N85" s="319"/>
      <c r="O85" s="176">
        <v>68</v>
      </c>
      <c r="P85" s="335" t="s">
        <v>14</v>
      </c>
      <c r="Q85" s="21">
        <v>-97</v>
      </c>
      <c r="R85" s="269" t="s">
        <v>191</v>
      </c>
      <c r="S85" s="83">
        <v>124</v>
      </c>
      <c r="T85" s="84">
        <v>74</v>
      </c>
      <c r="U85" s="83">
        <v>40</v>
      </c>
      <c r="V85" s="84">
        <v>58</v>
      </c>
      <c r="W85" s="83">
        <v>35</v>
      </c>
      <c r="X85" s="84">
        <v>77</v>
      </c>
      <c r="Y85" s="85">
        <v>56</v>
      </c>
      <c r="Z85" s="287" t="s">
        <v>11</v>
      </c>
    </row>
    <row r="86" spans="1:27" ht="16.5" customHeight="1">
      <c r="A86" s="476"/>
      <c r="B86" s="490"/>
      <c r="C86" s="491"/>
      <c r="D86" s="491"/>
      <c r="E86" s="490" t="s">
        <v>58</v>
      </c>
      <c r="F86" s="491"/>
      <c r="G86" s="491"/>
      <c r="H86" s="491"/>
      <c r="I86" s="491"/>
      <c r="J86" s="415"/>
      <c r="K86" s="256" t="s">
        <v>53</v>
      </c>
      <c r="L86" s="360"/>
      <c r="M86" s="154">
        <v>2620</v>
      </c>
      <c r="N86" s="320"/>
      <c r="O86" s="177">
        <v>80</v>
      </c>
      <c r="P86" s="337"/>
      <c r="Q86" s="64">
        <v>3.053435114</v>
      </c>
      <c r="R86" s="266" t="s">
        <v>22</v>
      </c>
      <c r="S86" s="110">
        <v>21</v>
      </c>
      <c r="T86" s="58">
        <v>26</v>
      </c>
      <c r="U86" s="110">
        <v>2</v>
      </c>
      <c r="V86" s="58">
        <v>18</v>
      </c>
      <c r="W86" s="110">
        <v>7</v>
      </c>
      <c r="X86" s="58">
        <v>1</v>
      </c>
      <c r="Y86" s="111">
        <v>5</v>
      </c>
      <c r="Z86" s="288" t="s">
        <v>11</v>
      </c>
    </row>
    <row r="87" spans="1:27" ht="16.5" customHeight="1">
      <c r="A87" s="475" t="s">
        <v>198</v>
      </c>
      <c r="B87" s="479" t="s">
        <v>61</v>
      </c>
      <c r="C87" s="480"/>
      <c r="D87" s="542"/>
      <c r="E87" s="480" t="s">
        <v>75</v>
      </c>
      <c r="F87" s="480"/>
      <c r="G87" s="480"/>
      <c r="H87" s="480"/>
      <c r="I87" s="480"/>
      <c r="J87" s="392" t="s">
        <v>180</v>
      </c>
      <c r="K87" s="256" t="s">
        <v>62</v>
      </c>
      <c r="L87" s="360"/>
      <c r="M87" s="154">
        <v>25510</v>
      </c>
      <c r="N87" s="320"/>
      <c r="O87" s="177">
        <v>5139</v>
      </c>
      <c r="P87" s="337"/>
      <c r="Q87" s="64">
        <v>20.145041160000002</v>
      </c>
      <c r="R87" s="266" t="s">
        <v>22</v>
      </c>
      <c r="S87" s="110">
        <v>807</v>
      </c>
      <c r="T87" s="58">
        <v>371</v>
      </c>
      <c r="U87" s="110">
        <v>556</v>
      </c>
      <c r="V87" s="58">
        <v>1508</v>
      </c>
      <c r="W87" s="110">
        <v>438</v>
      </c>
      <c r="X87" s="58">
        <v>756</v>
      </c>
      <c r="Y87" s="111">
        <v>704</v>
      </c>
      <c r="Z87" s="289" t="s">
        <v>272</v>
      </c>
    </row>
    <row r="88" spans="1:27" ht="16.5" customHeight="1">
      <c r="A88" s="476"/>
      <c r="B88" s="479" t="s">
        <v>124</v>
      </c>
      <c r="C88" s="480"/>
      <c r="D88" s="542"/>
      <c r="E88" s="478" t="s">
        <v>75</v>
      </c>
      <c r="F88" s="478"/>
      <c r="G88" s="478"/>
      <c r="H88" s="478"/>
      <c r="I88" s="478"/>
      <c r="J88" s="392" t="s">
        <v>180</v>
      </c>
      <c r="K88" s="258" t="s">
        <v>62</v>
      </c>
      <c r="L88" s="363"/>
      <c r="M88" s="156">
        <v>10112</v>
      </c>
      <c r="N88" s="324"/>
      <c r="O88" s="179">
        <v>1443</v>
      </c>
      <c r="P88" s="346"/>
      <c r="Q88" s="120">
        <v>14.27017405</v>
      </c>
      <c r="R88" s="268" t="s">
        <v>22</v>
      </c>
      <c r="S88" s="121">
        <v>266</v>
      </c>
      <c r="T88" s="122">
        <v>192</v>
      </c>
      <c r="U88" s="121">
        <v>131</v>
      </c>
      <c r="V88" s="122">
        <v>419</v>
      </c>
      <c r="W88" s="121">
        <v>157</v>
      </c>
      <c r="X88" s="122">
        <v>148</v>
      </c>
      <c r="Y88" s="123">
        <v>129</v>
      </c>
      <c r="Z88" s="290" t="s">
        <v>81</v>
      </c>
    </row>
    <row r="89" spans="1:27" ht="16.5" customHeight="1">
      <c r="A89" s="474" t="s">
        <v>199</v>
      </c>
      <c r="B89" s="538" t="s">
        <v>63</v>
      </c>
      <c r="C89" s="539"/>
      <c r="D89" s="540"/>
      <c r="E89" s="538" t="s">
        <v>194</v>
      </c>
      <c r="F89" s="539"/>
      <c r="G89" s="539"/>
      <c r="H89" s="539"/>
      <c r="I89" s="539"/>
      <c r="J89" s="417"/>
      <c r="K89" s="254" t="s">
        <v>65</v>
      </c>
      <c r="L89" s="358"/>
      <c r="M89" s="152">
        <v>1293000</v>
      </c>
      <c r="N89" s="316"/>
      <c r="O89" s="175">
        <v>94200</v>
      </c>
      <c r="P89" s="334"/>
      <c r="Q89" s="107">
        <v>7.2853828299999996</v>
      </c>
      <c r="R89" s="265" t="s">
        <v>22</v>
      </c>
      <c r="S89" s="124">
        <v>9530</v>
      </c>
      <c r="T89" s="125">
        <v>1740</v>
      </c>
      <c r="U89" s="124">
        <v>5360</v>
      </c>
      <c r="V89" s="125">
        <v>41900</v>
      </c>
      <c r="W89" s="124">
        <v>11900</v>
      </c>
      <c r="X89" s="125">
        <v>12400</v>
      </c>
      <c r="Y89" s="126">
        <v>11300</v>
      </c>
      <c r="Z89" s="291" t="s">
        <v>262</v>
      </c>
    </row>
    <row r="90" spans="1:27" ht="16.5" customHeight="1">
      <c r="A90" s="475"/>
      <c r="B90" s="536"/>
      <c r="C90" s="537"/>
      <c r="D90" s="541"/>
      <c r="E90" s="534" t="s">
        <v>66</v>
      </c>
      <c r="F90" s="535"/>
      <c r="G90" s="535"/>
      <c r="H90" s="535"/>
      <c r="I90" s="535"/>
      <c r="J90" s="395" t="s">
        <v>180</v>
      </c>
      <c r="K90" s="256" t="s">
        <v>44</v>
      </c>
      <c r="L90" s="360"/>
      <c r="M90" s="443">
        <v>8944</v>
      </c>
      <c r="N90" s="320"/>
      <c r="O90" s="177">
        <v>734</v>
      </c>
      <c r="P90" s="337"/>
      <c r="Q90" s="64">
        <v>8.2066189620000003</v>
      </c>
      <c r="R90" s="266" t="s">
        <v>22</v>
      </c>
      <c r="S90" s="110">
        <v>74</v>
      </c>
      <c r="T90" s="58">
        <v>16</v>
      </c>
      <c r="U90" s="110">
        <v>49</v>
      </c>
      <c r="V90" s="58">
        <v>332</v>
      </c>
      <c r="W90" s="110">
        <v>87</v>
      </c>
      <c r="X90" s="58">
        <v>88</v>
      </c>
      <c r="Y90" s="111">
        <v>88</v>
      </c>
      <c r="Z90" s="292" t="s">
        <v>272</v>
      </c>
    </row>
    <row r="91" spans="1:27" ht="16.5" customHeight="1">
      <c r="A91" s="475"/>
      <c r="B91" s="538" t="s">
        <v>67</v>
      </c>
      <c r="C91" s="539"/>
      <c r="D91" s="540"/>
      <c r="E91" s="534" t="s">
        <v>64</v>
      </c>
      <c r="F91" s="535"/>
      <c r="G91" s="535"/>
      <c r="H91" s="535"/>
      <c r="I91" s="535"/>
      <c r="J91" s="401"/>
      <c r="K91" s="254" t="s">
        <v>65</v>
      </c>
      <c r="L91" s="358"/>
      <c r="M91" s="149">
        <v>2595000</v>
      </c>
      <c r="N91" s="308"/>
      <c r="O91" s="172">
        <v>956300</v>
      </c>
      <c r="P91" s="350"/>
      <c r="Q91" s="107">
        <v>36.851637764000003</v>
      </c>
      <c r="R91" s="265" t="s">
        <v>22</v>
      </c>
      <c r="S91" s="121">
        <v>22700</v>
      </c>
      <c r="T91" s="122">
        <v>50800</v>
      </c>
      <c r="U91" s="121">
        <v>91100</v>
      </c>
      <c r="V91" s="122">
        <v>133200</v>
      </c>
      <c r="W91" s="121">
        <v>49800</v>
      </c>
      <c r="X91" s="122">
        <v>248400</v>
      </c>
      <c r="Y91" s="123">
        <v>360400</v>
      </c>
      <c r="Z91" s="291" t="s">
        <v>262</v>
      </c>
    </row>
    <row r="92" spans="1:27" ht="16.5" customHeight="1">
      <c r="A92" s="475"/>
      <c r="B92" s="536"/>
      <c r="C92" s="537"/>
      <c r="D92" s="541"/>
      <c r="E92" s="534" t="s">
        <v>68</v>
      </c>
      <c r="F92" s="535"/>
      <c r="G92" s="535"/>
      <c r="H92" s="535"/>
      <c r="I92" s="535"/>
      <c r="J92" s="395" t="s">
        <v>180</v>
      </c>
      <c r="K92" s="256" t="s">
        <v>44</v>
      </c>
      <c r="L92" s="360"/>
      <c r="M92" s="443">
        <v>7860</v>
      </c>
      <c r="N92" s="320"/>
      <c r="O92" s="177">
        <v>3064</v>
      </c>
      <c r="P92" s="337"/>
      <c r="Q92" s="64">
        <v>38.982188295</v>
      </c>
      <c r="R92" s="266" t="s">
        <v>22</v>
      </c>
      <c r="S92" s="110">
        <v>77</v>
      </c>
      <c r="T92" s="58">
        <v>188</v>
      </c>
      <c r="U92" s="110">
        <v>249</v>
      </c>
      <c r="V92" s="58">
        <v>420</v>
      </c>
      <c r="W92" s="110">
        <v>141</v>
      </c>
      <c r="X92" s="58">
        <v>797</v>
      </c>
      <c r="Y92" s="111">
        <v>1192</v>
      </c>
      <c r="Z92" s="292" t="s">
        <v>272</v>
      </c>
    </row>
    <row r="93" spans="1:27" ht="16.5" customHeight="1">
      <c r="A93" s="475"/>
      <c r="B93" s="538" t="s">
        <v>69</v>
      </c>
      <c r="C93" s="539"/>
      <c r="D93" s="540"/>
      <c r="E93" s="534" t="s">
        <v>70</v>
      </c>
      <c r="F93" s="535"/>
      <c r="G93" s="535"/>
      <c r="H93" s="535"/>
      <c r="I93" s="535"/>
      <c r="J93" s="401"/>
      <c r="K93" s="254" t="s">
        <v>65</v>
      </c>
      <c r="L93" s="358"/>
      <c r="M93" s="149">
        <v>8798000</v>
      </c>
      <c r="N93" s="308"/>
      <c r="O93" s="172">
        <v>2753000</v>
      </c>
      <c r="P93" s="350"/>
      <c r="Q93" s="107">
        <v>31.291202546033187</v>
      </c>
      <c r="R93" s="265" t="s">
        <v>22</v>
      </c>
      <c r="S93" s="121">
        <v>79800</v>
      </c>
      <c r="T93" s="122">
        <v>69500</v>
      </c>
      <c r="U93" s="121">
        <v>181200</v>
      </c>
      <c r="V93" s="122">
        <v>347900</v>
      </c>
      <c r="W93" s="121">
        <v>153200</v>
      </c>
      <c r="X93" s="122">
        <v>721900</v>
      </c>
      <c r="Y93" s="123">
        <v>1200000</v>
      </c>
      <c r="Z93" s="291" t="s">
        <v>234</v>
      </c>
    </row>
    <row r="94" spans="1:27" ht="16.5" customHeight="1">
      <c r="A94" s="475"/>
      <c r="B94" s="536"/>
      <c r="C94" s="537"/>
      <c r="D94" s="541"/>
      <c r="E94" s="534" t="s">
        <v>68</v>
      </c>
      <c r="F94" s="535"/>
      <c r="G94" s="535"/>
      <c r="H94" s="535"/>
      <c r="I94" s="535"/>
      <c r="J94" s="395" t="s">
        <v>180</v>
      </c>
      <c r="K94" s="256" t="s">
        <v>44</v>
      </c>
      <c r="L94" s="360"/>
      <c r="M94" s="443">
        <v>7629</v>
      </c>
      <c r="N94" s="320"/>
      <c r="O94" s="177">
        <v>2183</v>
      </c>
      <c r="P94" s="337"/>
      <c r="Q94" s="64">
        <v>28.614497312000001</v>
      </c>
      <c r="R94" s="266" t="s">
        <v>22</v>
      </c>
      <c r="S94" s="110">
        <v>59</v>
      </c>
      <c r="T94" s="58">
        <v>55</v>
      </c>
      <c r="U94" s="110">
        <v>147</v>
      </c>
      <c r="V94" s="58">
        <v>294</v>
      </c>
      <c r="W94" s="110">
        <v>136</v>
      </c>
      <c r="X94" s="58">
        <v>580</v>
      </c>
      <c r="Y94" s="111">
        <v>912</v>
      </c>
      <c r="Z94" s="292" t="s">
        <v>272</v>
      </c>
    </row>
    <row r="95" spans="1:27" ht="16.5" customHeight="1">
      <c r="A95" s="475"/>
      <c r="B95" s="528" t="s">
        <v>196</v>
      </c>
      <c r="C95" s="529"/>
      <c r="D95" s="530"/>
      <c r="E95" s="534" t="s">
        <v>195</v>
      </c>
      <c r="F95" s="535"/>
      <c r="G95" s="535"/>
      <c r="H95" s="535"/>
      <c r="I95" s="535"/>
      <c r="J95" s="401"/>
      <c r="K95" s="257" t="s">
        <v>72</v>
      </c>
      <c r="L95" s="361"/>
      <c r="M95" s="157">
        <v>168599</v>
      </c>
      <c r="N95" s="313"/>
      <c r="O95" s="180">
        <v>21601</v>
      </c>
      <c r="P95" s="348"/>
      <c r="Q95" s="82">
        <v>12.8120570110143</v>
      </c>
      <c r="R95" s="267" t="s">
        <v>22</v>
      </c>
      <c r="S95" s="121">
        <v>2852</v>
      </c>
      <c r="T95" s="122">
        <v>251</v>
      </c>
      <c r="U95" s="121">
        <v>1826</v>
      </c>
      <c r="V95" s="122">
        <v>2466</v>
      </c>
      <c r="W95" s="121">
        <v>912</v>
      </c>
      <c r="X95" s="122">
        <v>3098</v>
      </c>
      <c r="Y95" s="123">
        <v>10196</v>
      </c>
      <c r="Z95" s="291" t="s">
        <v>234</v>
      </c>
    </row>
    <row r="96" spans="1:27" ht="16.5" customHeight="1">
      <c r="A96" s="475"/>
      <c r="B96" s="531"/>
      <c r="C96" s="532"/>
      <c r="D96" s="533"/>
      <c r="E96" s="534" t="s">
        <v>73</v>
      </c>
      <c r="F96" s="535"/>
      <c r="G96" s="535"/>
      <c r="H96" s="535"/>
      <c r="I96" s="535"/>
      <c r="J96" s="395" t="s">
        <v>180</v>
      </c>
      <c r="K96" s="256" t="s">
        <v>44</v>
      </c>
      <c r="L96" s="360"/>
      <c r="M96" s="443">
        <v>5852</v>
      </c>
      <c r="N96" s="320"/>
      <c r="O96" s="177">
        <v>725</v>
      </c>
      <c r="P96" s="337"/>
      <c r="Q96" s="64">
        <v>12.388926862</v>
      </c>
      <c r="R96" s="266" t="s">
        <v>22</v>
      </c>
      <c r="S96" s="110">
        <v>88</v>
      </c>
      <c r="T96" s="58">
        <v>9</v>
      </c>
      <c r="U96" s="110">
        <v>63</v>
      </c>
      <c r="V96" s="58">
        <v>103</v>
      </c>
      <c r="W96" s="110">
        <v>49</v>
      </c>
      <c r="X96" s="58">
        <v>82</v>
      </c>
      <c r="Y96" s="111">
        <v>332</v>
      </c>
      <c r="Z96" s="292" t="s">
        <v>272</v>
      </c>
    </row>
    <row r="97" spans="1:26" ht="16.5" customHeight="1">
      <c r="A97" s="475"/>
      <c r="B97" s="528" t="s">
        <v>74</v>
      </c>
      <c r="C97" s="529"/>
      <c r="D97" s="530"/>
      <c r="E97" s="534" t="s">
        <v>71</v>
      </c>
      <c r="F97" s="535"/>
      <c r="G97" s="535"/>
      <c r="H97" s="535"/>
      <c r="I97" s="535"/>
      <c r="J97" s="401"/>
      <c r="K97" s="255" t="s">
        <v>72</v>
      </c>
      <c r="L97" s="359"/>
      <c r="M97" s="150">
        <v>144859</v>
      </c>
      <c r="N97" s="310"/>
      <c r="O97" s="173">
        <v>74080</v>
      </c>
      <c r="P97" s="352"/>
      <c r="Q97" s="93">
        <v>51.139383814605935</v>
      </c>
      <c r="R97" s="269" t="s">
        <v>22</v>
      </c>
      <c r="S97" s="121">
        <v>1168</v>
      </c>
      <c r="T97" s="122">
        <v>3929</v>
      </c>
      <c r="U97" s="121">
        <v>3297</v>
      </c>
      <c r="V97" s="122">
        <v>3746</v>
      </c>
      <c r="W97" s="121">
        <v>1782</v>
      </c>
      <c r="X97" s="122">
        <v>28155</v>
      </c>
      <c r="Y97" s="123">
        <v>32003</v>
      </c>
      <c r="Z97" s="291" t="s">
        <v>234</v>
      </c>
    </row>
    <row r="98" spans="1:26" ht="16.5" customHeight="1">
      <c r="A98" s="475"/>
      <c r="B98" s="531"/>
      <c r="C98" s="532"/>
      <c r="D98" s="533"/>
      <c r="E98" s="536" t="s">
        <v>75</v>
      </c>
      <c r="F98" s="537"/>
      <c r="G98" s="537"/>
      <c r="H98" s="537"/>
      <c r="I98" s="537"/>
      <c r="J98" s="371" t="s">
        <v>180</v>
      </c>
      <c r="K98" s="258" t="s">
        <v>44</v>
      </c>
      <c r="L98" s="363"/>
      <c r="M98" s="444">
        <v>4259</v>
      </c>
      <c r="N98" s="324"/>
      <c r="O98" s="179">
        <v>2165</v>
      </c>
      <c r="P98" s="346"/>
      <c r="Q98" s="120">
        <v>50.833528997000002</v>
      </c>
      <c r="R98" s="268" t="s">
        <v>22</v>
      </c>
      <c r="S98" s="121">
        <v>27</v>
      </c>
      <c r="T98" s="122">
        <v>94</v>
      </c>
      <c r="U98" s="121">
        <v>85</v>
      </c>
      <c r="V98" s="122">
        <v>102</v>
      </c>
      <c r="W98" s="121">
        <v>47</v>
      </c>
      <c r="X98" s="122">
        <v>756</v>
      </c>
      <c r="Y98" s="123">
        <v>1054</v>
      </c>
      <c r="Z98" s="292" t="s">
        <v>272</v>
      </c>
    </row>
    <row r="99" spans="1:26" ht="16.5" customHeight="1">
      <c r="A99" s="474" t="s">
        <v>76</v>
      </c>
      <c r="B99" s="481" t="s">
        <v>77</v>
      </c>
      <c r="C99" s="482"/>
      <c r="D99" s="510"/>
      <c r="E99" s="478" t="s">
        <v>78</v>
      </c>
      <c r="F99" s="478"/>
      <c r="G99" s="478"/>
      <c r="H99" s="478"/>
      <c r="I99" s="478"/>
      <c r="J99" s="403"/>
      <c r="K99" s="254" t="s">
        <v>79</v>
      </c>
      <c r="L99" s="358"/>
      <c r="M99" s="158">
        <v>40482</v>
      </c>
      <c r="N99" s="316" t="s">
        <v>249</v>
      </c>
      <c r="O99" s="181">
        <f>SUM(S99:Y99)</f>
        <v>5616</v>
      </c>
      <c r="P99" s="334"/>
      <c r="Q99" s="17">
        <v>13.872832368999999</v>
      </c>
      <c r="R99" s="265" t="s">
        <v>22</v>
      </c>
      <c r="S99" s="18">
        <v>1753</v>
      </c>
      <c r="T99" s="19">
        <v>1494</v>
      </c>
      <c r="U99" s="18">
        <v>259</v>
      </c>
      <c r="V99" s="19">
        <v>926</v>
      </c>
      <c r="W99" s="18">
        <v>820</v>
      </c>
      <c r="X99" s="19">
        <v>103</v>
      </c>
      <c r="Y99" s="20">
        <v>261</v>
      </c>
      <c r="Z99" s="293" t="s">
        <v>263</v>
      </c>
    </row>
    <row r="100" spans="1:26" ht="16.5" customHeight="1">
      <c r="A100" s="475"/>
      <c r="B100" s="483"/>
      <c r="C100" s="484"/>
      <c r="D100" s="526"/>
      <c r="E100" s="477" t="s">
        <v>80</v>
      </c>
      <c r="F100" s="478"/>
      <c r="G100" s="478"/>
      <c r="H100" s="478"/>
      <c r="I100" s="478"/>
      <c r="J100" s="403"/>
      <c r="K100" s="258" t="s">
        <v>62</v>
      </c>
      <c r="L100" s="363"/>
      <c r="M100" s="159">
        <v>1923</v>
      </c>
      <c r="N100" s="324" t="s">
        <v>249</v>
      </c>
      <c r="O100" s="445">
        <f>SUM(S100:Y100)</f>
        <v>220.60000000000002</v>
      </c>
      <c r="P100" s="346"/>
      <c r="Q100" s="68">
        <v>11.471658866</v>
      </c>
      <c r="R100" s="268" t="s">
        <v>22</v>
      </c>
      <c r="S100" s="34">
        <v>90</v>
      </c>
      <c r="T100" s="35">
        <v>79.8</v>
      </c>
      <c r="U100" s="34">
        <v>5.4</v>
      </c>
      <c r="V100" s="35">
        <v>25.1</v>
      </c>
      <c r="W100" s="34">
        <v>16.3</v>
      </c>
      <c r="X100" s="35">
        <v>0.9</v>
      </c>
      <c r="Y100" s="446">
        <v>3.1</v>
      </c>
      <c r="Z100" s="294" t="s">
        <v>81</v>
      </c>
    </row>
    <row r="101" spans="1:26" ht="16.5" customHeight="1">
      <c r="A101" s="475"/>
      <c r="B101" s="481" t="s">
        <v>218</v>
      </c>
      <c r="C101" s="482"/>
      <c r="D101" s="510"/>
      <c r="E101" s="479" t="s">
        <v>83</v>
      </c>
      <c r="F101" s="480"/>
      <c r="G101" s="480"/>
      <c r="H101" s="480"/>
      <c r="I101" s="480"/>
      <c r="J101" s="399"/>
      <c r="K101" s="254" t="s">
        <v>79</v>
      </c>
      <c r="L101" s="358"/>
      <c r="M101" s="158">
        <v>47282</v>
      </c>
      <c r="N101" s="316" t="s">
        <v>249</v>
      </c>
      <c r="O101" s="181">
        <f>SUM(S101:Y101)</f>
        <v>4428</v>
      </c>
      <c r="P101" s="334"/>
      <c r="Q101" s="17">
        <v>9.3650860789999992</v>
      </c>
      <c r="R101" s="265" t="s">
        <v>22</v>
      </c>
      <c r="S101" s="18">
        <v>876</v>
      </c>
      <c r="T101" s="19">
        <v>986</v>
      </c>
      <c r="U101" s="18">
        <v>206</v>
      </c>
      <c r="V101" s="19">
        <v>1335</v>
      </c>
      <c r="W101" s="18">
        <v>315</v>
      </c>
      <c r="X101" s="19">
        <v>436</v>
      </c>
      <c r="Y101" s="20">
        <v>274</v>
      </c>
      <c r="Z101" s="293" t="s">
        <v>263</v>
      </c>
    </row>
    <row r="102" spans="1:26" ht="16.5" customHeight="1">
      <c r="A102" s="475"/>
      <c r="B102" s="483"/>
      <c r="C102" s="484"/>
      <c r="D102" s="526"/>
      <c r="E102" s="479" t="s">
        <v>84</v>
      </c>
      <c r="F102" s="480"/>
      <c r="G102" s="480"/>
      <c r="H102" s="480"/>
      <c r="I102" s="480"/>
      <c r="J102" s="399"/>
      <c r="K102" s="255" t="s">
        <v>79</v>
      </c>
      <c r="L102" s="359"/>
      <c r="M102" s="160">
        <v>2872</v>
      </c>
      <c r="N102" s="319" t="s">
        <v>249</v>
      </c>
      <c r="O102" s="182">
        <f>SUM(S102:Y102)</f>
        <v>359</v>
      </c>
      <c r="P102" s="336"/>
      <c r="Q102" s="25">
        <v>12.5</v>
      </c>
      <c r="R102" s="269" t="s">
        <v>22</v>
      </c>
      <c r="S102" s="26">
        <v>118</v>
      </c>
      <c r="T102" s="27">
        <v>115</v>
      </c>
      <c r="U102" s="26">
        <v>18</v>
      </c>
      <c r="V102" s="27">
        <v>45</v>
      </c>
      <c r="W102" s="26">
        <v>57</v>
      </c>
      <c r="X102" s="27">
        <v>1</v>
      </c>
      <c r="Y102" s="28">
        <v>5</v>
      </c>
      <c r="Z102" s="287" t="s">
        <v>81</v>
      </c>
    </row>
    <row r="103" spans="1:26" ht="16.5" customHeight="1">
      <c r="A103" s="475"/>
      <c r="B103" s="485"/>
      <c r="C103" s="486"/>
      <c r="D103" s="527"/>
      <c r="E103" s="479" t="s">
        <v>85</v>
      </c>
      <c r="F103" s="480"/>
      <c r="G103" s="480"/>
      <c r="H103" s="480"/>
      <c r="I103" s="480"/>
      <c r="J103" s="399"/>
      <c r="K103" s="256" t="s">
        <v>62</v>
      </c>
      <c r="L103" s="360"/>
      <c r="M103" s="447">
        <v>9.1999999999999993</v>
      </c>
      <c r="N103" s="329" t="s">
        <v>249</v>
      </c>
      <c r="O103" s="183" t="s">
        <v>41</v>
      </c>
      <c r="P103" s="337"/>
      <c r="Q103" s="64" t="s">
        <v>258</v>
      </c>
      <c r="R103" s="266"/>
      <c r="S103" s="448">
        <v>0.51</v>
      </c>
      <c r="T103" s="449">
        <v>0.45</v>
      </c>
      <c r="U103" s="448">
        <v>0.03</v>
      </c>
      <c r="V103" s="450">
        <v>0.17</v>
      </c>
      <c r="W103" s="448">
        <v>0.14000000000000001</v>
      </c>
      <c r="X103" s="449" t="s">
        <v>135</v>
      </c>
      <c r="Y103" s="451">
        <v>0.01</v>
      </c>
      <c r="Z103" s="288" t="s">
        <v>81</v>
      </c>
    </row>
    <row r="104" spans="1:26" ht="16.5" customHeight="1">
      <c r="A104" s="475"/>
      <c r="B104" s="483" t="s">
        <v>82</v>
      </c>
      <c r="C104" s="484"/>
      <c r="D104" s="526"/>
      <c r="E104" s="490" t="s">
        <v>78</v>
      </c>
      <c r="F104" s="491"/>
      <c r="G104" s="491"/>
      <c r="H104" s="491"/>
      <c r="I104" s="491"/>
      <c r="J104" s="411"/>
      <c r="K104" s="257" t="s">
        <v>79</v>
      </c>
      <c r="L104" s="361"/>
      <c r="M104" s="162">
        <v>231104</v>
      </c>
      <c r="N104" s="325" t="s">
        <v>249</v>
      </c>
      <c r="O104" s="184">
        <f t="shared" ref="O104:O105" si="2">SUM(S104:Y104)</f>
        <v>55519</v>
      </c>
      <c r="P104" s="339"/>
      <c r="Q104" s="36">
        <v>24.023383411000001</v>
      </c>
      <c r="R104" s="267" t="s">
        <v>22</v>
      </c>
      <c r="S104" s="37">
        <v>7130</v>
      </c>
      <c r="T104" s="38">
        <v>5302</v>
      </c>
      <c r="U104" s="37">
        <v>5675</v>
      </c>
      <c r="V104" s="38">
        <v>13020</v>
      </c>
      <c r="W104" s="37">
        <v>4541</v>
      </c>
      <c r="X104" s="38">
        <v>12024</v>
      </c>
      <c r="Y104" s="39">
        <v>7827</v>
      </c>
      <c r="Z104" s="293" t="s">
        <v>263</v>
      </c>
    </row>
    <row r="105" spans="1:26" ht="16.5" customHeight="1">
      <c r="A105" s="476"/>
      <c r="B105" s="485"/>
      <c r="C105" s="486"/>
      <c r="D105" s="527"/>
      <c r="E105" s="479" t="s">
        <v>80</v>
      </c>
      <c r="F105" s="480"/>
      <c r="G105" s="480"/>
      <c r="H105" s="480"/>
      <c r="I105" s="480"/>
      <c r="J105" s="399"/>
      <c r="K105" s="256" t="s">
        <v>62</v>
      </c>
      <c r="L105" s="360"/>
      <c r="M105" s="161">
        <v>2747</v>
      </c>
      <c r="N105" s="320" t="s">
        <v>249</v>
      </c>
      <c r="O105" s="452">
        <f t="shared" si="2"/>
        <v>596.9</v>
      </c>
      <c r="P105" s="337"/>
      <c r="Q105" s="29">
        <v>21.729159081999999</v>
      </c>
      <c r="R105" s="266" t="s">
        <v>22</v>
      </c>
      <c r="S105" s="453">
        <v>111.2</v>
      </c>
      <c r="T105" s="454">
        <v>90.6</v>
      </c>
      <c r="U105" s="453">
        <v>28.2</v>
      </c>
      <c r="V105" s="454">
        <v>141.1</v>
      </c>
      <c r="W105" s="453">
        <v>59.8</v>
      </c>
      <c r="X105" s="454">
        <v>102.7</v>
      </c>
      <c r="Y105" s="455">
        <v>63.3</v>
      </c>
      <c r="Z105" s="288" t="s">
        <v>81</v>
      </c>
    </row>
    <row r="106" spans="1:26" ht="16.5" customHeight="1">
      <c r="A106" s="496" t="s">
        <v>127</v>
      </c>
      <c r="B106" s="477" t="s">
        <v>86</v>
      </c>
      <c r="C106" s="478"/>
      <c r="D106" s="478"/>
      <c r="E106" s="478"/>
      <c r="F106" s="478"/>
      <c r="G106" s="478"/>
      <c r="H106" s="478"/>
      <c r="I106" s="478"/>
      <c r="J106" s="405"/>
      <c r="K106" s="257" t="s">
        <v>87</v>
      </c>
      <c r="L106" s="361"/>
      <c r="M106" s="163">
        <v>24446</v>
      </c>
      <c r="N106" s="325"/>
      <c r="O106" s="185">
        <v>5476</v>
      </c>
      <c r="P106" s="339"/>
      <c r="Q106" s="36">
        <v>22.400392702000001</v>
      </c>
      <c r="R106" s="267" t="s">
        <v>22</v>
      </c>
      <c r="S106" s="37">
        <v>531</v>
      </c>
      <c r="T106" s="38">
        <v>465</v>
      </c>
      <c r="U106" s="37">
        <v>934</v>
      </c>
      <c r="V106" s="38">
        <v>1318</v>
      </c>
      <c r="W106" s="37">
        <v>1236</v>
      </c>
      <c r="X106" s="38">
        <v>349</v>
      </c>
      <c r="Y106" s="39">
        <v>643</v>
      </c>
      <c r="Z106" s="295" t="s">
        <v>264</v>
      </c>
    </row>
    <row r="107" spans="1:26" ht="16.5" customHeight="1">
      <c r="A107" s="475"/>
      <c r="B107" s="479" t="s">
        <v>88</v>
      </c>
      <c r="C107" s="480"/>
      <c r="D107" s="480"/>
      <c r="E107" s="480"/>
      <c r="F107" s="480"/>
      <c r="G107" s="480"/>
      <c r="H107" s="480"/>
      <c r="I107" s="480"/>
      <c r="J107" s="399"/>
      <c r="K107" s="255" t="s">
        <v>37</v>
      </c>
      <c r="L107" s="359"/>
      <c r="M107" s="164">
        <v>617525</v>
      </c>
      <c r="N107" s="319"/>
      <c r="O107" s="186">
        <v>81223</v>
      </c>
      <c r="P107" s="336"/>
      <c r="Q107" s="25">
        <v>13.152989757</v>
      </c>
      <c r="R107" s="269" t="s">
        <v>22</v>
      </c>
      <c r="S107" s="26">
        <v>4911</v>
      </c>
      <c r="T107" s="27">
        <v>6608</v>
      </c>
      <c r="U107" s="26">
        <v>9842</v>
      </c>
      <c r="V107" s="27">
        <v>31604</v>
      </c>
      <c r="W107" s="26">
        <v>15823</v>
      </c>
      <c r="X107" s="27">
        <v>5222</v>
      </c>
      <c r="Y107" s="28">
        <v>7214</v>
      </c>
      <c r="Z107" s="287" t="s">
        <v>11</v>
      </c>
    </row>
    <row r="108" spans="1:26" ht="16.5" customHeight="1">
      <c r="A108" s="476"/>
      <c r="B108" s="479" t="s">
        <v>89</v>
      </c>
      <c r="C108" s="480"/>
      <c r="D108" s="480"/>
      <c r="E108" s="480"/>
      <c r="F108" s="480"/>
      <c r="G108" s="480"/>
      <c r="H108" s="480"/>
      <c r="I108" s="480"/>
      <c r="J108" s="399"/>
      <c r="K108" s="256" t="s">
        <v>90</v>
      </c>
      <c r="L108" s="360"/>
      <c r="M108" s="165">
        <v>53171</v>
      </c>
      <c r="N108" s="320"/>
      <c r="O108" s="187">
        <v>9823</v>
      </c>
      <c r="P108" s="337"/>
      <c r="Q108" s="127">
        <v>18.474356321999998</v>
      </c>
      <c r="R108" s="270" t="s">
        <v>22</v>
      </c>
      <c r="S108" s="30">
        <v>711</v>
      </c>
      <c r="T108" s="31">
        <v>1119</v>
      </c>
      <c r="U108" s="30">
        <v>1466</v>
      </c>
      <c r="V108" s="31">
        <v>2488</v>
      </c>
      <c r="W108" s="30">
        <v>2440</v>
      </c>
      <c r="X108" s="31">
        <v>839</v>
      </c>
      <c r="Y108" s="32">
        <v>760</v>
      </c>
      <c r="Z108" s="288" t="s">
        <v>11</v>
      </c>
    </row>
    <row r="109" spans="1:26" ht="16.5" customHeight="1">
      <c r="A109" s="495" t="s">
        <v>128</v>
      </c>
      <c r="B109" s="479" t="s">
        <v>91</v>
      </c>
      <c r="C109" s="480"/>
      <c r="D109" s="480"/>
      <c r="E109" s="480"/>
      <c r="F109" s="480"/>
      <c r="G109" s="480"/>
      <c r="H109" s="480"/>
      <c r="I109" s="480"/>
      <c r="J109" s="399"/>
      <c r="K109" s="255" t="s">
        <v>79</v>
      </c>
      <c r="L109" s="359"/>
      <c r="M109" s="164">
        <v>3369</v>
      </c>
      <c r="N109" s="319"/>
      <c r="O109" s="186">
        <v>489</v>
      </c>
      <c r="P109" s="336"/>
      <c r="Q109" s="25">
        <v>14.514692787</v>
      </c>
      <c r="R109" s="269" t="s">
        <v>22</v>
      </c>
      <c r="S109" s="26">
        <v>81</v>
      </c>
      <c r="T109" s="27">
        <v>34</v>
      </c>
      <c r="U109" s="26">
        <v>80</v>
      </c>
      <c r="V109" s="27">
        <v>183</v>
      </c>
      <c r="W109" s="26">
        <v>39</v>
      </c>
      <c r="X109" s="27">
        <v>23</v>
      </c>
      <c r="Y109" s="28">
        <v>49</v>
      </c>
      <c r="Z109" s="287" t="s">
        <v>265</v>
      </c>
    </row>
    <row r="110" spans="1:26" ht="16.5" customHeight="1">
      <c r="A110" s="496"/>
      <c r="B110" s="524" t="s">
        <v>92</v>
      </c>
      <c r="C110" s="525"/>
      <c r="D110" s="525"/>
      <c r="E110" s="525"/>
      <c r="F110" s="525"/>
      <c r="G110" s="525"/>
      <c r="H110" s="525"/>
      <c r="I110" s="525"/>
      <c r="J110" s="418"/>
      <c r="K110" s="255" t="s">
        <v>37</v>
      </c>
      <c r="L110" s="359"/>
      <c r="M110" s="164">
        <v>90615</v>
      </c>
      <c r="N110" s="319"/>
      <c r="O110" s="186">
        <v>7720</v>
      </c>
      <c r="P110" s="336"/>
      <c r="Q110" s="25">
        <v>8.5195607790000007</v>
      </c>
      <c r="R110" s="269" t="s">
        <v>22</v>
      </c>
      <c r="S110" s="26">
        <v>1031</v>
      </c>
      <c r="T110" s="27">
        <v>266</v>
      </c>
      <c r="U110" s="26">
        <v>1594</v>
      </c>
      <c r="V110" s="27">
        <v>2081</v>
      </c>
      <c r="W110" s="26">
        <v>421</v>
      </c>
      <c r="X110" s="27">
        <v>734</v>
      </c>
      <c r="Y110" s="28">
        <v>1593</v>
      </c>
      <c r="Z110" s="287" t="s">
        <v>11</v>
      </c>
    </row>
    <row r="111" spans="1:26" ht="16.5" customHeight="1">
      <c r="A111" s="523"/>
      <c r="B111" s="485" t="s">
        <v>93</v>
      </c>
      <c r="C111" s="486"/>
      <c r="D111" s="486"/>
      <c r="E111" s="486"/>
      <c r="F111" s="486"/>
      <c r="G111" s="486"/>
      <c r="H111" s="486"/>
      <c r="I111" s="486"/>
      <c r="J111" s="419"/>
      <c r="K111" s="257" t="s">
        <v>90</v>
      </c>
      <c r="L111" s="361"/>
      <c r="M111" s="163">
        <v>5034.0209999999997</v>
      </c>
      <c r="N111" s="325"/>
      <c r="O111" s="185">
        <v>637.56299999999999</v>
      </c>
      <c r="P111" s="339"/>
      <c r="Q111" s="127">
        <v>12.673818037</v>
      </c>
      <c r="R111" s="267" t="s">
        <v>22</v>
      </c>
      <c r="S111" s="37">
        <v>71.045000000000002</v>
      </c>
      <c r="T111" s="38">
        <v>17.225000000000001</v>
      </c>
      <c r="U111" s="37">
        <v>121.599</v>
      </c>
      <c r="V111" s="38">
        <v>177.501</v>
      </c>
      <c r="W111" s="37">
        <v>32.201999999999998</v>
      </c>
      <c r="X111" s="38">
        <v>68.631</v>
      </c>
      <c r="Y111" s="39">
        <v>149.35900000000001</v>
      </c>
      <c r="Z111" s="295" t="s">
        <v>81</v>
      </c>
    </row>
    <row r="112" spans="1:26" ht="16.5" customHeight="1">
      <c r="A112" s="495" t="s">
        <v>206</v>
      </c>
      <c r="B112" s="498" t="s">
        <v>130</v>
      </c>
      <c r="C112" s="499"/>
      <c r="D112" s="500"/>
      <c r="E112" s="482" t="s">
        <v>94</v>
      </c>
      <c r="F112" s="482"/>
      <c r="G112" s="482"/>
      <c r="H112" s="482"/>
      <c r="I112" s="482"/>
      <c r="J112" s="420"/>
      <c r="K112" s="254" t="s">
        <v>95</v>
      </c>
      <c r="L112" s="358"/>
      <c r="M112" s="152">
        <v>25283</v>
      </c>
      <c r="N112" s="316"/>
      <c r="O112" s="175">
        <v>3773</v>
      </c>
      <c r="P112" s="334"/>
      <c r="Q112" s="107">
        <v>14.923070837999999</v>
      </c>
      <c r="R112" s="265" t="s">
        <v>22</v>
      </c>
      <c r="S112" s="108">
        <v>893</v>
      </c>
      <c r="T112" s="55">
        <v>613</v>
      </c>
      <c r="U112" s="108">
        <v>264</v>
      </c>
      <c r="V112" s="55">
        <v>436</v>
      </c>
      <c r="W112" s="108">
        <v>581</v>
      </c>
      <c r="X112" s="55">
        <v>420</v>
      </c>
      <c r="Y112" s="109">
        <v>566</v>
      </c>
      <c r="Z112" s="293" t="s">
        <v>266</v>
      </c>
    </row>
    <row r="113" spans="1:27" ht="16.5" customHeight="1">
      <c r="A113" s="475"/>
      <c r="B113" s="501"/>
      <c r="C113" s="502"/>
      <c r="D113" s="503"/>
      <c r="E113" s="479" t="s">
        <v>96</v>
      </c>
      <c r="F113" s="480"/>
      <c r="G113" s="480"/>
      <c r="H113" s="480"/>
      <c r="I113" s="480"/>
      <c r="J113" s="401"/>
      <c r="K113" s="258" t="s">
        <v>37</v>
      </c>
      <c r="L113" s="363"/>
      <c r="M113" s="156">
        <v>2329749</v>
      </c>
      <c r="N113" s="324"/>
      <c r="O113" s="179">
        <v>261178</v>
      </c>
      <c r="P113" s="346"/>
      <c r="Q113" s="120">
        <v>11.210563884000001</v>
      </c>
      <c r="R113" s="268" t="s">
        <v>22</v>
      </c>
      <c r="S113" s="121">
        <v>37067</v>
      </c>
      <c r="T113" s="122">
        <v>35782</v>
      </c>
      <c r="U113" s="121">
        <v>14972</v>
      </c>
      <c r="V113" s="122">
        <v>73013</v>
      </c>
      <c r="W113" s="121">
        <v>24604</v>
      </c>
      <c r="X113" s="122">
        <v>27331</v>
      </c>
      <c r="Y113" s="123">
        <v>48409</v>
      </c>
      <c r="Z113" s="294" t="s">
        <v>11</v>
      </c>
    </row>
    <row r="114" spans="1:27" ht="16.5" customHeight="1">
      <c r="A114" s="475"/>
      <c r="B114" s="498" t="s">
        <v>97</v>
      </c>
      <c r="C114" s="499"/>
      <c r="D114" s="500"/>
      <c r="E114" s="482" t="s">
        <v>94</v>
      </c>
      <c r="F114" s="482"/>
      <c r="G114" s="482"/>
      <c r="H114" s="482"/>
      <c r="I114" s="482"/>
      <c r="J114" s="420"/>
      <c r="K114" s="254" t="s">
        <v>95</v>
      </c>
      <c r="L114" s="358"/>
      <c r="M114" s="152">
        <v>20070</v>
      </c>
      <c r="N114" s="316"/>
      <c r="O114" s="175">
        <v>3016</v>
      </c>
      <c r="P114" s="334"/>
      <c r="Q114" s="107">
        <v>15.027404085000001</v>
      </c>
      <c r="R114" s="265" t="s">
        <v>22</v>
      </c>
      <c r="S114" s="108">
        <v>718</v>
      </c>
      <c r="T114" s="55">
        <v>597</v>
      </c>
      <c r="U114" s="108">
        <v>210</v>
      </c>
      <c r="V114" s="55">
        <v>294</v>
      </c>
      <c r="W114" s="108">
        <v>446</v>
      </c>
      <c r="X114" s="55">
        <v>275</v>
      </c>
      <c r="Y114" s="109">
        <v>476</v>
      </c>
      <c r="Z114" s="293" t="s">
        <v>266</v>
      </c>
    </row>
    <row r="115" spans="1:27" ht="16.5" customHeight="1">
      <c r="A115" s="475"/>
      <c r="B115" s="504"/>
      <c r="C115" s="505"/>
      <c r="D115" s="506"/>
      <c r="E115" s="479" t="s">
        <v>98</v>
      </c>
      <c r="F115" s="480"/>
      <c r="G115" s="480"/>
      <c r="H115" s="480"/>
      <c r="I115" s="480"/>
      <c r="J115" s="401"/>
      <c r="K115" s="256" t="s">
        <v>37</v>
      </c>
      <c r="L115" s="360"/>
      <c r="M115" s="154">
        <v>2087560</v>
      </c>
      <c r="N115" s="320"/>
      <c r="O115" s="177">
        <v>239739</v>
      </c>
      <c r="P115" s="337"/>
      <c r="Q115" s="64">
        <v>11.48417291</v>
      </c>
      <c r="R115" s="266" t="s">
        <v>22</v>
      </c>
      <c r="S115" s="110">
        <v>32892</v>
      </c>
      <c r="T115" s="58">
        <v>35362</v>
      </c>
      <c r="U115" s="110">
        <v>13925</v>
      </c>
      <c r="V115" s="58">
        <v>68361</v>
      </c>
      <c r="W115" s="110">
        <v>22022</v>
      </c>
      <c r="X115" s="58">
        <v>20879</v>
      </c>
      <c r="Y115" s="111">
        <v>46298</v>
      </c>
      <c r="Z115" s="288" t="s">
        <v>11</v>
      </c>
    </row>
    <row r="116" spans="1:27" ht="16.5" customHeight="1">
      <c r="A116" s="475"/>
      <c r="B116" s="501" t="s">
        <v>99</v>
      </c>
      <c r="C116" s="502"/>
      <c r="D116" s="503"/>
      <c r="E116" s="485" t="s">
        <v>94</v>
      </c>
      <c r="F116" s="486"/>
      <c r="G116" s="486"/>
      <c r="H116" s="486"/>
      <c r="I116" s="486"/>
      <c r="J116" s="421"/>
      <c r="K116" s="257" t="s">
        <v>95</v>
      </c>
      <c r="L116" s="361"/>
      <c r="M116" s="155">
        <v>11124</v>
      </c>
      <c r="N116" s="325"/>
      <c r="O116" s="178">
        <v>1646</v>
      </c>
      <c r="P116" s="339"/>
      <c r="Q116" s="82">
        <v>14.79683567</v>
      </c>
      <c r="R116" s="267" t="s">
        <v>22</v>
      </c>
      <c r="S116" s="117">
        <v>167</v>
      </c>
      <c r="T116" s="118">
        <v>455</v>
      </c>
      <c r="U116" s="117">
        <v>164</v>
      </c>
      <c r="V116" s="118">
        <v>263</v>
      </c>
      <c r="W116" s="117">
        <v>120</v>
      </c>
      <c r="X116" s="118">
        <v>221</v>
      </c>
      <c r="Y116" s="119">
        <v>256</v>
      </c>
      <c r="Z116" s="293" t="s">
        <v>266</v>
      </c>
    </row>
    <row r="117" spans="1:27" ht="16.5" customHeight="1">
      <c r="A117" s="476"/>
      <c r="B117" s="504"/>
      <c r="C117" s="505"/>
      <c r="D117" s="506"/>
      <c r="E117" s="491" t="s">
        <v>100</v>
      </c>
      <c r="F117" s="491"/>
      <c r="G117" s="491"/>
      <c r="H117" s="491"/>
      <c r="I117" s="491"/>
      <c r="J117" s="368"/>
      <c r="K117" s="258" t="s">
        <v>37</v>
      </c>
      <c r="L117" s="363"/>
      <c r="M117" s="156">
        <v>806639</v>
      </c>
      <c r="N117" s="324"/>
      <c r="O117" s="179">
        <v>169179</v>
      </c>
      <c r="P117" s="346"/>
      <c r="Q117" s="120">
        <v>20.973322637999999</v>
      </c>
      <c r="R117" s="268" t="s">
        <v>22</v>
      </c>
      <c r="S117" s="121">
        <v>13466</v>
      </c>
      <c r="T117" s="122">
        <v>30971</v>
      </c>
      <c r="U117" s="121">
        <v>11772</v>
      </c>
      <c r="V117" s="122">
        <v>52816</v>
      </c>
      <c r="W117" s="121">
        <v>11803</v>
      </c>
      <c r="X117" s="122">
        <v>14182</v>
      </c>
      <c r="Y117" s="123">
        <v>34168</v>
      </c>
      <c r="Z117" s="288" t="s">
        <v>11</v>
      </c>
    </row>
    <row r="118" spans="1:27" ht="16.5" customHeight="1">
      <c r="A118" s="474" t="s">
        <v>101</v>
      </c>
      <c r="B118" s="521" t="s">
        <v>102</v>
      </c>
      <c r="C118" s="522"/>
      <c r="D118" s="522"/>
      <c r="E118" s="522"/>
      <c r="F118" s="522"/>
      <c r="G118" s="522"/>
      <c r="H118" s="522"/>
      <c r="I118" s="522"/>
      <c r="J118" s="404"/>
      <c r="K118" s="254" t="s">
        <v>28</v>
      </c>
      <c r="L118" s="358"/>
      <c r="M118" s="152">
        <v>3323</v>
      </c>
      <c r="N118" s="316" t="s">
        <v>249</v>
      </c>
      <c r="O118" s="175">
        <v>495</v>
      </c>
      <c r="P118" s="334"/>
      <c r="Q118" s="107">
        <v>14.896178152272043</v>
      </c>
      <c r="R118" s="265" t="s">
        <v>22</v>
      </c>
      <c r="S118" s="108">
        <v>125</v>
      </c>
      <c r="T118" s="55">
        <v>36</v>
      </c>
      <c r="U118" s="108">
        <v>46</v>
      </c>
      <c r="V118" s="55">
        <v>92</v>
      </c>
      <c r="W118" s="108">
        <v>35</v>
      </c>
      <c r="X118" s="55">
        <v>59</v>
      </c>
      <c r="Y118" s="109">
        <v>102</v>
      </c>
      <c r="Z118" s="293" t="s">
        <v>233</v>
      </c>
      <c r="AA118" s="465"/>
    </row>
    <row r="119" spans="1:27" ht="16.5" customHeight="1">
      <c r="A119" s="475"/>
      <c r="B119" s="501"/>
      <c r="C119" s="502"/>
      <c r="D119" s="503"/>
      <c r="E119" s="521" t="s">
        <v>177</v>
      </c>
      <c r="F119" s="522"/>
      <c r="G119" s="522"/>
      <c r="H119" s="522"/>
      <c r="I119" s="522"/>
      <c r="J119" s="403"/>
      <c r="K119" s="258" t="s">
        <v>13</v>
      </c>
      <c r="L119" s="363"/>
      <c r="M119" s="436">
        <v>14.4</v>
      </c>
      <c r="N119" s="437"/>
      <c r="O119" s="438">
        <v>15.8</v>
      </c>
      <c r="P119" s="338" t="s">
        <v>14</v>
      </c>
      <c r="Q119" s="33">
        <v>1.4000000000000004</v>
      </c>
      <c r="R119" s="439" t="s">
        <v>184</v>
      </c>
      <c r="S119" s="440">
        <v>15.5</v>
      </c>
      <c r="T119" s="441">
        <v>12.8</v>
      </c>
      <c r="U119" s="440">
        <v>13.5</v>
      </c>
      <c r="V119" s="441">
        <v>16.3</v>
      </c>
      <c r="W119" s="440">
        <v>15.7</v>
      </c>
      <c r="X119" s="441">
        <v>18.600000000000001</v>
      </c>
      <c r="Y119" s="442">
        <v>17.3</v>
      </c>
      <c r="Z119" s="294" t="s">
        <v>11</v>
      </c>
      <c r="AA119" s="467"/>
    </row>
    <row r="120" spans="1:27" ht="16.5" customHeight="1">
      <c r="A120" s="475"/>
      <c r="B120" s="521" t="s">
        <v>217</v>
      </c>
      <c r="C120" s="522"/>
      <c r="D120" s="522"/>
      <c r="E120" s="522"/>
      <c r="F120" s="522"/>
      <c r="G120" s="522"/>
      <c r="H120" s="522"/>
      <c r="I120" s="522"/>
      <c r="J120" s="404"/>
      <c r="K120" s="254" t="s">
        <v>28</v>
      </c>
      <c r="L120" s="358"/>
      <c r="M120" s="152">
        <v>1497</v>
      </c>
      <c r="N120" s="316"/>
      <c r="O120" s="175">
        <v>166</v>
      </c>
      <c r="P120" s="334"/>
      <c r="Q120" s="107">
        <v>11.088844355000001</v>
      </c>
      <c r="R120" s="265" t="s">
        <v>22</v>
      </c>
      <c r="S120" s="108">
        <v>51</v>
      </c>
      <c r="T120" s="55">
        <v>16</v>
      </c>
      <c r="U120" s="108">
        <v>20</v>
      </c>
      <c r="V120" s="55">
        <v>30</v>
      </c>
      <c r="W120" s="108">
        <v>9</v>
      </c>
      <c r="X120" s="55">
        <v>3</v>
      </c>
      <c r="Y120" s="109">
        <v>37</v>
      </c>
      <c r="Z120" s="293" t="s">
        <v>365</v>
      </c>
    </row>
    <row r="121" spans="1:27" ht="16.5" customHeight="1">
      <c r="A121" s="476"/>
      <c r="B121" s="504"/>
      <c r="C121" s="505"/>
      <c r="D121" s="506"/>
      <c r="E121" s="514" t="s">
        <v>177</v>
      </c>
      <c r="F121" s="515"/>
      <c r="G121" s="515"/>
      <c r="H121" s="515"/>
      <c r="I121" s="515"/>
      <c r="J121" s="399"/>
      <c r="K121" s="256" t="s">
        <v>13</v>
      </c>
      <c r="L121" s="360"/>
      <c r="M121" s="166">
        <f>M120/13370*100</f>
        <v>11.196709050112192</v>
      </c>
      <c r="N121" s="323"/>
      <c r="O121" s="188">
        <f>O120/1694*100</f>
        <v>9.7992916174734344</v>
      </c>
      <c r="P121" s="340" t="s">
        <v>14</v>
      </c>
      <c r="Q121" s="40">
        <v>-1.4</v>
      </c>
      <c r="R121" s="271" t="s">
        <v>184</v>
      </c>
      <c r="S121" s="128">
        <f>S120/540*100</f>
        <v>9.4444444444444446</v>
      </c>
      <c r="T121" s="129">
        <f>T120/133*100</f>
        <v>12.030075187969924</v>
      </c>
      <c r="U121" s="128">
        <f>U120/186*100</f>
        <v>10.75268817204301</v>
      </c>
      <c r="V121" s="129">
        <f>V120/404*100</f>
        <v>7.4257425742574252</v>
      </c>
      <c r="W121" s="128">
        <f>W120/67*100</f>
        <v>13.432835820895523</v>
      </c>
      <c r="X121" s="129">
        <f>X120/79*100</f>
        <v>3.79746835443038</v>
      </c>
      <c r="Y121" s="130">
        <f>Y120/285*100</f>
        <v>12.982456140350877</v>
      </c>
      <c r="Z121" s="288" t="s">
        <v>11</v>
      </c>
    </row>
    <row r="122" spans="1:27" ht="16.5" customHeight="1">
      <c r="A122" s="496" t="s">
        <v>223</v>
      </c>
      <c r="B122" s="514" t="s">
        <v>222</v>
      </c>
      <c r="C122" s="515"/>
      <c r="D122" s="516"/>
      <c r="E122" s="478" t="s">
        <v>219</v>
      </c>
      <c r="F122" s="480"/>
      <c r="G122" s="480"/>
      <c r="H122" s="480"/>
      <c r="I122" s="480"/>
      <c r="J122" s="399"/>
      <c r="K122" s="257" t="s">
        <v>10</v>
      </c>
      <c r="L122" s="361"/>
      <c r="M122" s="155">
        <v>44251</v>
      </c>
      <c r="N122" s="325"/>
      <c r="O122" s="178">
        <v>1990</v>
      </c>
      <c r="P122" s="339"/>
      <c r="Q122" s="82">
        <v>4.4970735120000001</v>
      </c>
      <c r="R122" s="267" t="s">
        <v>22</v>
      </c>
      <c r="S122" s="117">
        <v>455</v>
      </c>
      <c r="T122" s="118">
        <v>189</v>
      </c>
      <c r="U122" s="117">
        <v>149</v>
      </c>
      <c r="V122" s="118">
        <v>495</v>
      </c>
      <c r="W122" s="117">
        <v>112</v>
      </c>
      <c r="X122" s="118">
        <v>187</v>
      </c>
      <c r="Y122" s="119">
        <v>404</v>
      </c>
      <c r="Z122" s="296" t="s">
        <v>349</v>
      </c>
      <c r="AA122" s="465"/>
    </row>
    <row r="123" spans="1:27" ht="16.5" customHeight="1">
      <c r="A123" s="475"/>
      <c r="B123" s="514"/>
      <c r="C123" s="515"/>
      <c r="D123" s="516"/>
      <c r="E123" s="517"/>
      <c r="F123" s="480" t="s">
        <v>220</v>
      </c>
      <c r="G123" s="480"/>
      <c r="H123" s="480"/>
      <c r="I123" s="480"/>
      <c r="J123" s="399"/>
      <c r="K123" s="255" t="s">
        <v>10</v>
      </c>
      <c r="L123" s="359"/>
      <c r="M123" s="153">
        <v>2445</v>
      </c>
      <c r="N123" s="319"/>
      <c r="O123" s="176">
        <v>521</v>
      </c>
      <c r="P123" s="336"/>
      <c r="Q123" s="93">
        <v>21.308793456</v>
      </c>
      <c r="R123" s="269" t="s">
        <v>22</v>
      </c>
      <c r="S123" s="83">
        <v>167</v>
      </c>
      <c r="T123" s="84">
        <v>61</v>
      </c>
      <c r="U123" s="83">
        <v>25</v>
      </c>
      <c r="V123" s="84">
        <v>93</v>
      </c>
      <c r="W123" s="83">
        <v>1</v>
      </c>
      <c r="X123" s="84">
        <v>22</v>
      </c>
      <c r="Y123" s="85">
        <v>154</v>
      </c>
      <c r="Z123" s="297" t="s">
        <v>103</v>
      </c>
      <c r="AA123" s="467"/>
    </row>
    <row r="124" spans="1:27" ht="16.5" customHeight="1">
      <c r="A124" s="475"/>
      <c r="B124" s="514"/>
      <c r="C124" s="515"/>
      <c r="D124" s="516"/>
      <c r="E124" s="518"/>
      <c r="F124" s="478" t="s">
        <v>221</v>
      </c>
      <c r="G124" s="480"/>
      <c r="H124" s="480"/>
      <c r="I124" s="480"/>
      <c r="J124" s="399"/>
      <c r="K124" s="255" t="s">
        <v>10</v>
      </c>
      <c r="L124" s="359"/>
      <c r="M124" s="153">
        <v>41805</v>
      </c>
      <c r="N124" s="319"/>
      <c r="O124" s="176">
        <v>1469</v>
      </c>
      <c r="P124" s="336"/>
      <c r="Q124" s="93">
        <v>3.5139337390000001</v>
      </c>
      <c r="R124" s="269" t="s">
        <v>22</v>
      </c>
      <c r="S124" s="83">
        <v>288</v>
      </c>
      <c r="T124" s="84">
        <v>128</v>
      </c>
      <c r="U124" s="83">
        <v>124</v>
      </c>
      <c r="V124" s="84">
        <v>402</v>
      </c>
      <c r="W124" s="83">
        <v>111</v>
      </c>
      <c r="X124" s="84">
        <v>166</v>
      </c>
      <c r="Y124" s="85">
        <v>250</v>
      </c>
      <c r="Z124" s="297" t="s">
        <v>104</v>
      </c>
      <c r="AA124" s="467"/>
    </row>
    <row r="125" spans="1:27" ht="16.5" customHeight="1">
      <c r="A125" s="475"/>
      <c r="B125" s="514"/>
      <c r="C125" s="515"/>
      <c r="D125" s="516"/>
      <c r="E125" s="518"/>
      <c r="F125" s="519"/>
      <c r="G125" s="479" t="s">
        <v>224</v>
      </c>
      <c r="H125" s="480"/>
      <c r="I125" s="480"/>
      <c r="J125" s="399"/>
      <c r="K125" s="255" t="s">
        <v>10</v>
      </c>
      <c r="L125" s="359"/>
      <c r="M125" s="153">
        <v>3879</v>
      </c>
      <c r="N125" s="319"/>
      <c r="O125" s="176">
        <v>1059</v>
      </c>
      <c r="P125" s="336"/>
      <c r="Q125" s="93">
        <v>27.300850734000001</v>
      </c>
      <c r="R125" s="269" t="s">
        <v>22</v>
      </c>
      <c r="S125" s="83">
        <v>189</v>
      </c>
      <c r="T125" s="84">
        <v>123</v>
      </c>
      <c r="U125" s="83">
        <v>118</v>
      </c>
      <c r="V125" s="84">
        <v>310</v>
      </c>
      <c r="W125" s="83">
        <v>82</v>
      </c>
      <c r="X125" s="84">
        <v>84</v>
      </c>
      <c r="Y125" s="85">
        <v>153</v>
      </c>
      <c r="Z125" s="297" t="s">
        <v>104</v>
      </c>
      <c r="AA125" s="467"/>
    </row>
    <row r="126" spans="1:27" ht="16.5" customHeight="1">
      <c r="A126" s="476"/>
      <c r="B126" s="514"/>
      <c r="C126" s="515"/>
      <c r="D126" s="516"/>
      <c r="E126" s="518"/>
      <c r="F126" s="520"/>
      <c r="G126" s="479" t="s">
        <v>225</v>
      </c>
      <c r="H126" s="480"/>
      <c r="I126" s="480"/>
      <c r="J126" s="399"/>
      <c r="K126" s="258" t="s">
        <v>10</v>
      </c>
      <c r="L126" s="363"/>
      <c r="M126" s="156">
        <v>35325</v>
      </c>
      <c r="N126" s="324"/>
      <c r="O126" s="179">
        <v>300</v>
      </c>
      <c r="P126" s="346"/>
      <c r="Q126" s="120">
        <v>0.84925689999999998</v>
      </c>
      <c r="R126" s="268" t="s">
        <v>22</v>
      </c>
      <c r="S126" s="121">
        <v>88</v>
      </c>
      <c r="T126" s="122">
        <v>0</v>
      </c>
      <c r="U126" s="121">
        <v>4</v>
      </c>
      <c r="V126" s="122">
        <v>73</v>
      </c>
      <c r="W126" s="121">
        <v>24</v>
      </c>
      <c r="X126" s="122">
        <v>63</v>
      </c>
      <c r="Y126" s="123">
        <v>48</v>
      </c>
      <c r="Z126" s="298" t="s">
        <v>104</v>
      </c>
      <c r="AA126" s="467"/>
    </row>
    <row r="127" spans="1:27" ht="16.5" customHeight="1">
      <c r="A127" s="495" t="s">
        <v>229</v>
      </c>
      <c r="B127" s="498" t="s">
        <v>228</v>
      </c>
      <c r="C127" s="499"/>
      <c r="D127" s="500"/>
      <c r="E127" s="482" t="s">
        <v>227</v>
      </c>
      <c r="F127" s="482"/>
      <c r="G127" s="482"/>
      <c r="H127" s="482"/>
      <c r="I127" s="482"/>
      <c r="J127" s="403"/>
      <c r="K127" s="254" t="s">
        <v>79</v>
      </c>
      <c r="L127" s="358"/>
      <c r="M127" s="152">
        <v>2647</v>
      </c>
      <c r="N127" s="316"/>
      <c r="O127" s="175">
        <v>471</v>
      </c>
      <c r="P127" s="334"/>
      <c r="Q127" s="107">
        <v>17.793728749</v>
      </c>
      <c r="R127" s="265" t="s">
        <v>22</v>
      </c>
      <c r="S127" s="108" t="s">
        <v>30</v>
      </c>
      <c r="T127" s="55" t="s">
        <v>41</v>
      </c>
      <c r="U127" s="108" t="s">
        <v>41</v>
      </c>
      <c r="V127" s="55" t="s">
        <v>41</v>
      </c>
      <c r="W127" s="108" t="s">
        <v>41</v>
      </c>
      <c r="X127" s="55" t="s">
        <v>41</v>
      </c>
      <c r="Y127" s="109" t="s">
        <v>41</v>
      </c>
      <c r="Z127" s="299" t="s">
        <v>267</v>
      </c>
    </row>
    <row r="128" spans="1:27" ht="16.5" customHeight="1">
      <c r="A128" s="496"/>
      <c r="B128" s="501"/>
      <c r="C128" s="502"/>
      <c r="D128" s="503"/>
      <c r="E128" s="507"/>
      <c r="F128" s="477" t="s">
        <v>230</v>
      </c>
      <c r="G128" s="478"/>
      <c r="H128" s="478"/>
      <c r="I128" s="478"/>
      <c r="J128" s="403"/>
      <c r="K128" s="255" t="s">
        <v>79</v>
      </c>
      <c r="L128" s="359"/>
      <c r="M128" s="153">
        <v>2347</v>
      </c>
      <c r="N128" s="319"/>
      <c r="O128" s="176">
        <v>397</v>
      </c>
      <c r="P128" s="336"/>
      <c r="Q128" s="93">
        <v>16.915210906999999</v>
      </c>
      <c r="R128" s="269" t="s">
        <v>22</v>
      </c>
      <c r="S128" s="83" t="s">
        <v>41</v>
      </c>
      <c r="T128" s="84" t="s">
        <v>41</v>
      </c>
      <c r="U128" s="83" t="s">
        <v>41</v>
      </c>
      <c r="V128" s="84" t="s">
        <v>41</v>
      </c>
      <c r="W128" s="83" t="s">
        <v>41</v>
      </c>
      <c r="X128" s="84" t="s">
        <v>41</v>
      </c>
      <c r="Y128" s="85" t="s">
        <v>41</v>
      </c>
      <c r="Z128" s="297" t="s">
        <v>103</v>
      </c>
    </row>
    <row r="129" spans="1:26" ht="16.5" customHeight="1">
      <c r="A129" s="496"/>
      <c r="B129" s="501"/>
      <c r="C129" s="502"/>
      <c r="D129" s="503"/>
      <c r="E129" s="507"/>
      <c r="F129" s="479" t="s">
        <v>231</v>
      </c>
      <c r="G129" s="480"/>
      <c r="H129" s="480"/>
      <c r="I129" s="480"/>
      <c r="J129" s="399"/>
      <c r="K129" s="255" t="s">
        <v>79</v>
      </c>
      <c r="L129" s="359"/>
      <c r="M129" s="153">
        <v>104</v>
      </c>
      <c r="N129" s="319"/>
      <c r="O129" s="176">
        <v>28</v>
      </c>
      <c r="P129" s="336"/>
      <c r="Q129" s="93">
        <v>26.923076923</v>
      </c>
      <c r="R129" s="269" t="s">
        <v>22</v>
      </c>
      <c r="S129" s="83" t="s">
        <v>41</v>
      </c>
      <c r="T129" s="84" t="s">
        <v>41</v>
      </c>
      <c r="U129" s="83" t="s">
        <v>41</v>
      </c>
      <c r="V129" s="84" t="s">
        <v>41</v>
      </c>
      <c r="W129" s="83" t="s">
        <v>41</v>
      </c>
      <c r="X129" s="84" t="s">
        <v>41</v>
      </c>
      <c r="Y129" s="85" t="s">
        <v>41</v>
      </c>
      <c r="Z129" s="297" t="s">
        <v>104</v>
      </c>
    </row>
    <row r="130" spans="1:26" ht="16.5" customHeight="1">
      <c r="A130" s="496"/>
      <c r="B130" s="501"/>
      <c r="C130" s="502"/>
      <c r="D130" s="503"/>
      <c r="E130" s="508"/>
      <c r="F130" s="490" t="s">
        <v>232</v>
      </c>
      <c r="G130" s="491"/>
      <c r="H130" s="491"/>
      <c r="I130" s="491"/>
      <c r="J130" s="411"/>
      <c r="K130" s="255" t="s">
        <v>79</v>
      </c>
      <c r="L130" s="359"/>
      <c r="M130" s="153">
        <v>196</v>
      </c>
      <c r="N130" s="319"/>
      <c r="O130" s="176">
        <v>46</v>
      </c>
      <c r="P130" s="336"/>
      <c r="Q130" s="93">
        <v>23.469387755</v>
      </c>
      <c r="R130" s="269" t="s">
        <v>22</v>
      </c>
      <c r="S130" s="83" t="s">
        <v>41</v>
      </c>
      <c r="T130" s="84" t="s">
        <v>41</v>
      </c>
      <c r="U130" s="83" t="s">
        <v>41</v>
      </c>
      <c r="V130" s="84" t="s">
        <v>41</v>
      </c>
      <c r="W130" s="83" t="s">
        <v>41</v>
      </c>
      <c r="X130" s="84" t="s">
        <v>41</v>
      </c>
      <c r="Y130" s="85" t="s">
        <v>41</v>
      </c>
      <c r="Z130" s="297" t="s">
        <v>104</v>
      </c>
    </row>
    <row r="131" spans="1:26" ht="16.5" customHeight="1">
      <c r="A131" s="496"/>
      <c r="B131" s="504"/>
      <c r="C131" s="505"/>
      <c r="D131" s="506"/>
      <c r="E131" s="509" t="s">
        <v>226</v>
      </c>
      <c r="F131" s="509"/>
      <c r="G131" s="509"/>
      <c r="H131" s="509"/>
      <c r="I131" s="509"/>
      <c r="J131" s="400"/>
      <c r="K131" s="256" t="s">
        <v>79</v>
      </c>
      <c r="L131" s="360"/>
      <c r="M131" s="154">
        <v>29</v>
      </c>
      <c r="N131" s="320"/>
      <c r="O131" s="177">
        <v>6</v>
      </c>
      <c r="P131" s="337"/>
      <c r="Q131" s="64">
        <v>20.689655171999998</v>
      </c>
      <c r="R131" s="266" t="s">
        <v>22</v>
      </c>
      <c r="S131" s="110" t="s">
        <v>41</v>
      </c>
      <c r="T131" s="58" t="s">
        <v>41</v>
      </c>
      <c r="U131" s="110" t="s">
        <v>41</v>
      </c>
      <c r="V131" s="58" t="s">
        <v>41</v>
      </c>
      <c r="W131" s="58" t="s">
        <v>41</v>
      </c>
      <c r="X131" s="58" t="s">
        <v>41</v>
      </c>
      <c r="Y131" s="111" t="s">
        <v>41</v>
      </c>
      <c r="Z131" s="300" t="s">
        <v>103</v>
      </c>
    </row>
    <row r="132" spans="1:26" ht="16.5" customHeight="1">
      <c r="A132" s="496"/>
      <c r="B132" s="481" t="s">
        <v>131</v>
      </c>
      <c r="C132" s="482"/>
      <c r="D132" s="510"/>
      <c r="E132" s="490" t="s">
        <v>105</v>
      </c>
      <c r="F132" s="491"/>
      <c r="G132" s="491"/>
      <c r="H132" s="491"/>
      <c r="I132" s="491"/>
      <c r="J132" s="411"/>
      <c r="K132" s="259" t="s">
        <v>106</v>
      </c>
      <c r="L132" s="362"/>
      <c r="M132" s="167">
        <v>54380</v>
      </c>
      <c r="N132" s="321"/>
      <c r="O132" s="189">
        <v>6920</v>
      </c>
      <c r="P132" s="344"/>
      <c r="Q132" s="131">
        <v>12.725266641999999</v>
      </c>
      <c r="R132" s="272" t="s">
        <v>22</v>
      </c>
      <c r="S132" s="1">
        <v>1440</v>
      </c>
      <c r="T132" s="132">
        <v>480</v>
      </c>
      <c r="U132" s="1">
        <v>560</v>
      </c>
      <c r="V132" s="132">
        <v>1530</v>
      </c>
      <c r="W132" s="1">
        <v>770</v>
      </c>
      <c r="X132" s="132">
        <v>910</v>
      </c>
      <c r="Y132" s="133">
        <v>1220</v>
      </c>
      <c r="Z132" s="301" t="s">
        <v>368</v>
      </c>
    </row>
    <row r="133" spans="1:26" ht="16.5" customHeight="1" thickBot="1">
      <c r="A133" s="497"/>
      <c r="B133" s="511"/>
      <c r="C133" s="512"/>
      <c r="D133" s="513"/>
      <c r="E133" s="488" t="s">
        <v>107</v>
      </c>
      <c r="F133" s="488"/>
      <c r="G133" s="488"/>
      <c r="H133" s="488"/>
      <c r="I133" s="488"/>
      <c r="J133" s="422"/>
      <c r="K133" s="260" t="s">
        <v>108</v>
      </c>
      <c r="L133" s="365"/>
      <c r="M133" s="168">
        <v>4040</v>
      </c>
      <c r="N133" s="330"/>
      <c r="O133" s="190">
        <v>520</v>
      </c>
      <c r="P133" s="353"/>
      <c r="Q133" s="134">
        <v>12.871287128712872</v>
      </c>
      <c r="R133" s="273" t="s">
        <v>22</v>
      </c>
      <c r="S133" s="135">
        <v>94</v>
      </c>
      <c r="T133" s="136">
        <v>41</v>
      </c>
      <c r="U133" s="135">
        <v>43</v>
      </c>
      <c r="V133" s="136">
        <v>109</v>
      </c>
      <c r="W133" s="135">
        <v>58</v>
      </c>
      <c r="X133" s="136">
        <v>71</v>
      </c>
      <c r="Y133" s="137">
        <v>103</v>
      </c>
      <c r="Z133" s="302" t="s">
        <v>367</v>
      </c>
    </row>
    <row r="134" spans="1:26" ht="16.5" customHeight="1" thickTop="1">
      <c r="A134" s="489" t="s">
        <v>235</v>
      </c>
      <c r="B134" s="490" t="s">
        <v>237</v>
      </c>
      <c r="C134" s="491"/>
      <c r="D134" s="491"/>
      <c r="E134" s="491"/>
      <c r="F134" s="491"/>
      <c r="G134" s="491"/>
      <c r="H134" s="491"/>
      <c r="I134" s="491"/>
      <c r="J134" s="423"/>
      <c r="K134" s="261" t="s">
        <v>109</v>
      </c>
      <c r="L134" s="366"/>
      <c r="M134" s="169">
        <v>23300</v>
      </c>
      <c r="N134" s="331"/>
      <c r="O134" s="191">
        <v>4573</v>
      </c>
      <c r="P134" s="354"/>
      <c r="Q134" s="138">
        <v>19.626609441999999</v>
      </c>
      <c r="R134" s="274" t="s">
        <v>22</v>
      </c>
      <c r="S134" s="139">
        <v>430</v>
      </c>
      <c r="T134" s="140">
        <v>219</v>
      </c>
      <c r="U134" s="139">
        <v>127</v>
      </c>
      <c r="V134" s="140">
        <v>888</v>
      </c>
      <c r="W134" s="139">
        <v>1060</v>
      </c>
      <c r="X134" s="140">
        <v>1545</v>
      </c>
      <c r="Y134" s="141">
        <v>304</v>
      </c>
      <c r="Z134" s="303" t="s">
        <v>366</v>
      </c>
    </row>
    <row r="135" spans="1:26" ht="16.5" customHeight="1">
      <c r="A135" s="475"/>
      <c r="B135" s="492" t="s">
        <v>110</v>
      </c>
      <c r="C135" s="493"/>
      <c r="D135" s="493"/>
      <c r="E135" s="494"/>
      <c r="F135" s="494"/>
      <c r="G135" s="494"/>
      <c r="H135" s="494"/>
      <c r="I135" s="494"/>
      <c r="J135" s="392"/>
      <c r="K135" s="257" t="s">
        <v>48</v>
      </c>
      <c r="L135" s="361"/>
      <c r="M135" s="155">
        <f>47698/10</f>
        <v>4769.8</v>
      </c>
      <c r="N135" s="325" t="s">
        <v>249</v>
      </c>
      <c r="O135" s="178">
        <f>SUM(S135:Y135)</f>
        <v>964.3</v>
      </c>
      <c r="P135" s="339"/>
      <c r="Q135" s="82">
        <v>20.209643605</v>
      </c>
      <c r="R135" s="267" t="s">
        <v>22</v>
      </c>
      <c r="S135" s="117">
        <f>1610/10</f>
        <v>161</v>
      </c>
      <c r="T135" s="118">
        <f>175/10</f>
        <v>17.5</v>
      </c>
      <c r="U135" s="117">
        <f>604/10</f>
        <v>60.4</v>
      </c>
      <c r="V135" s="118">
        <f>1629/10</f>
        <v>162.9</v>
      </c>
      <c r="W135" s="117">
        <f>1807/10</f>
        <v>180.7</v>
      </c>
      <c r="X135" s="118">
        <f>2875/10</f>
        <v>287.5</v>
      </c>
      <c r="Y135" s="119">
        <f>943/10</f>
        <v>94.3</v>
      </c>
      <c r="Z135" s="296" t="s">
        <v>369</v>
      </c>
    </row>
    <row r="136" spans="1:26" ht="16.5" customHeight="1">
      <c r="A136" s="475"/>
      <c r="B136" s="492"/>
      <c r="C136" s="493"/>
      <c r="D136" s="493"/>
      <c r="E136" s="479" t="s">
        <v>242</v>
      </c>
      <c r="F136" s="480"/>
      <c r="G136" s="480"/>
      <c r="H136" s="480"/>
      <c r="I136" s="480"/>
      <c r="J136" s="399"/>
      <c r="K136" s="255" t="s">
        <v>48</v>
      </c>
      <c r="L136" s="359"/>
      <c r="M136" s="153">
        <f>23694/10</f>
        <v>2369.4</v>
      </c>
      <c r="N136" s="319" t="s">
        <v>249</v>
      </c>
      <c r="O136" s="176">
        <f>SUM(S136:Y136)</f>
        <v>632</v>
      </c>
      <c r="P136" s="336"/>
      <c r="Q136" s="93">
        <v>26.677923174</v>
      </c>
      <c r="R136" s="269" t="s">
        <v>22</v>
      </c>
      <c r="S136" s="83">
        <f>221/10</f>
        <v>22.1</v>
      </c>
      <c r="T136" s="84">
        <f>162/10</f>
        <v>16.2</v>
      </c>
      <c r="U136" s="83">
        <f>150/10</f>
        <v>15</v>
      </c>
      <c r="V136" s="84">
        <f>1404/10</f>
        <v>140.4</v>
      </c>
      <c r="W136" s="83">
        <f>1229/10</f>
        <v>122.9</v>
      </c>
      <c r="X136" s="84">
        <f>2350/10</f>
        <v>235</v>
      </c>
      <c r="Y136" s="85">
        <f>804/10</f>
        <v>80.400000000000006</v>
      </c>
      <c r="Z136" s="297" t="s">
        <v>104</v>
      </c>
    </row>
    <row r="137" spans="1:26" ht="16.5" customHeight="1">
      <c r="A137" s="476"/>
      <c r="B137" s="490"/>
      <c r="C137" s="491"/>
      <c r="D137" s="491"/>
      <c r="E137" s="479" t="s">
        <v>243</v>
      </c>
      <c r="F137" s="480"/>
      <c r="G137" s="480"/>
      <c r="H137" s="480"/>
      <c r="I137" s="480"/>
      <c r="J137" s="399"/>
      <c r="K137" s="256" t="s">
        <v>48</v>
      </c>
      <c r="L137" s="360"/>
      <c r="M137" s="154">
        <f>23227/10</f>
        <v>2322.6999999999998</v>
      </c>
      <c r="N137" s="320" t="s">
        <v>249</v>
      </c>
      <c r="O137" s="177">
        <f>SUM(S137:Y137)</f>
        <v>323.29999999999995</v>
      </c>
      <c r="P137" s="337"/>
      <c r="Q137" s="64">
        <v>13.904433921000001</v>
      </c>
      <c r="R137" s="266" t="s">
        <v>22</v>
      </c>
      <c r="S137" s="110">
        <f>1375/10</f>
        <v>137.5</v>
      </c>
      <c r="T137" s="58">
        <f>10/10</f>
        <v>1</v>
      </c>
      <c r="U137" s="110">
        <f>444/10</f>
        <v>44.4</v>
      </c>
      <c r="V137" s="58">
        <f>211/10</f>
        <v>21.1</v>
      </c>
      <c r="W137" s="110">
        <f>564/10</f>
        <v>56.4</v>
      </c>
      <c r="X137" s="58">
        <f>505/10</f>
        <v>50.5</v>
      </c>
      <c r="Y137" s="111">
        <f>124/10</f>
        <v>12.4</v>
      </c>
      <c r="Z137" s="300" t="s">
        <v>103</v>
      </c>
    </row>
    <row r="138" spans="1:26" ht="16.5" customHeight="1">
      <c r="A138" s="474" t="s">
        <v>236</v>
      </c>
      <c r="B138" s="477" t="s">
        <v>241</v>
      </c>
      <c r="C138" s="478"/>
      <c r="D138" s="478"/>
      <c r="E138" s="478"/>
      <c r="F138" s="478"/>
      <c r="G138" s="478"/>
      <c r="H138" s="478"/>
      <c r="I138" s="478"/>
      <c r="J138" s="403"/>
      <c r="K138" s="259" t="s">
        <v>109</v>
      </c>
      <c r="L138" s="362"/>
      <c r="M138" s="170">
        <v>65662</v>
      </c>
      <c r="N138" s="332"/>
      <c r="O138" s="192">
        <v>15170</v>
      </c>
      <c r="P138" s="355"/>
      <c r="Q138" s="131">
        <v>23.10316469190704</v>
      </c>
      <c r="R138" s="272" t="s">
        <v>22</v>
      </c>
      <c r="S138" s="45">
        <v>2008</v>
      </c>
      <c r="T138" s="46">
        <v>1317</v>
      </c>
      <c r="U138" s="45">
        <v>4804</v>
      </c>
      <c r="V138" s="46">
        <v>2166</v>
      </c>
      <c r="W138" s="45">
        <v>1509</v>
      </c>
      <c r="X138" s="46">
        <v>812</v>
      </c>
      <c r="Y138" s="47">
        <v>2554</v>
      </c>
      <c r="Z138" s="304" t="s">
        <v>238</v>
      </c>
    </row>
    <row r="139" spans="1:26" ht="16.5" customHeight="1">
      <c r="A139" s="475"/>
      <c r="B139" s="479" t="s">
        <v>240</v>
      </c>
      <c r="C139" s="480"/>
      <c r="D139" s="480"/>
      <c r="E139" s="480"/>
      <c r="F139" s="480"/>
      <c r="G139" s="480"/>
      <c r="H139" s="480"/>
      <c r="I139" s="480"/>
      <c r="J139" s="399"/>
      <c r="K139" s="262" t="s">
        <v>28</v>
      </c>
      <c r="L139" s="364"/>
      <c r="M139" s="171">
        <v>121389</v>
      </c>
      <c r="N139" s="328"/>
      <c r="O139" s="193">
        <v>29534</v>
      </c>
      <c r="P139" s="356"/>
      <c r="Q139" s="103">
        <v>24.330046379820246</v>
      </c>
      <c r="R139" s="275" t="s">
        <v>22</v>
      </c>
      <c r="S139" s="142">
        <v>3913</v>
      </c>
      <c r="T139" s="143">
        <v>2965</v>
      </c>
      <c r="U139" s="144">
        <v>9208</v>
      </c>
      <c r="V139" s="143">
        <v>4121</v>
      </c>
      <c r="W139" s="144">
        <v>2524</v>
      </c>
      <c r="X139" s="143">
        <v>1996</v>
      </c>
      <c r="Y139" s="145">
        <v>4807</v>
      </c>
      <c r="Z139" s="305" t="s">
        <v>238</v>
      </c>
    </row>
    <row r="140" spans="1:26" ht="16.5" customHeight="1">
      <c r="A140" s="475"/>
      <c r="B140" s="477" t="s">
        <v>239</v>
      </c>
      <c r="C140" s="478"/>
      <c r="D140" s="478"/>
      <c r="E140" s="478"/>
      <c r="F140" s="478"/>
      <c r="G140" s="478"/>
      <c r="H140" s="478"/>
      <c r="I140" s="478"/>
      <c r="J140" s="403"/>
      <c r="K140" s="259" t="s">
        <v>111</v>
      </c>
      <c r="L140" s="362"/>
      <c r="M140" s="170">
        <f>2786195/100</f>
        <v>27861.95</v>
      </c>
      <c r="N140" s="332" t="s">
        <v>249</v>
      </c>
      <c r="O140" s="189">
        <f>SUM(S140:Y140)</f>
        <v>4730.0599999999995</v>
      </c>
      <c r="P140" s="355"/>
      <c r="Q140" s="131">
        <v>16.976527169000001</v>
      </c>
      <c r="R140" s="272" t="s">
        <v>22</v>
      </c>
      <c r="S140" s="86">
        <f>16008/100</f>
        <v>160.08000000000001</v>
      </c>
      <c r="T140" s="146">
        <f>4321/100</f>
        <v>43.21</v>
      </c>
      <c r="U140" s="86">
        <f>297100/100</f>
        <v>2971</v>
      </c>
      <c r="V140" s="146">
        <f>11278/100</f>
        <v>112.78</v>
      </c>
      <c r="W140" s="86">
        <f>17931/100</f>
        <v>179.31</v>
      </c>
      <c r="X140" s="146">
        <f>82299/100</f>
        <v>822.99</v>
      </c>
      <c r="Y140" s="147">
        <f>44069/100</f>
        <v>440.69</v>
      </c>
      <c r="Z140" s="306" t="s">
        <v>371</v>
      </c>
    </row>
    <row r="141" spans="1:26" ht="16.5" customHeight="1">
      <c r="A141" s="475"/>
      <c r="B141" s="481" t="s">
        <v>244</v>
      </c>
      <c r="C141" s="482"/>
      <c r="D141" s="482"/>
      <c r="E141" s="487"/>
      <c r="F141" s="487"/>
      <c r="G141" s="487"/>
      <c r="H141" s="487"/>
      <c r="I141" s="487"/>
      <c r="J141" s="393"/>
      <c r="K141" s="263" t="s">
        <v>48</v>
      </c>
      <c r="L141" s="358"/>
      <c r="M141" s="152">
        <f>1478465/100</f>
        <v>14784.65</v>
      </c>
      <c r="N141" s="316" t="s">
        <v>249</v>
      </c>
      <c r="O141" s="175">
        <f>SUM(S141:Y141)</f>
        <v>3839.9700000000003</v>
      </c>
      <c r="P141" s="334"/>
      <c r="Q141" s="107">
        <v>25.972269190999999</v>
      </c>
      <c r="R141" s="265" t="s">
        <v>22</v>
      </c>
      <c r="S141" s="108">
        <f>34025/100</f>
        <v>340.25</v>
      </c>
      <c r="T141" s="55">
        <f>34148/100</f>
        <v>341.48</v>
      </c>
      <c r="U141" s="108">
        <f>117413/100</f>
        <v>1174.1300000000001</v>
      </c>
      <c r="V141" s="55">
        <f>43691/100</f>
        <v>436.91</v>
      </c>
      <c r="W141" s="108">
        <f>36617/100</f>
        <v>366.17</v>
      </c>
      <c r="X141" s="55">
        <f>38838/100</f>
        <v>388.38</v>
      </c>
      <c r="Y141" s="109">
        <f>79265/100</f>
        <v>792.65</v>
      </c>
      <c r="Z141" s="293" t="s">
        <v>370</v>
      </c>
    </row>
    <row r="142" spans="1:26" ht="16.5" customHeight="1">
      <c r="A142" s="475"/>
      <c r="B142" s="483"/>
      <c r="C142" s="484"/>
      <c r="D142" s="484"/>
      <c r="E142" s="479" t="s">
        <v>112</v>
      </c>
      <c r="F142" s="480"/>
      <c r="G142" s="480"/>
      <c r="H142" s="480"/>
      <c r="I142" s="480"/>
      <c r="J142" s="399"/>
      <c r="K142" s="255" t="s">
        <v>48</v>
      </c>
      <c r="L142" s="359"/>
      <c r="M142" s="153">
        <f>889390/100</f>
        <v>8893.9</v>
      </c>
      <c r="N142" s="319" t="s">
        <v>249</v>
      </c>
      <c r="O142" s="176">
        <f>SUM(S142:Y142)</f>
        <v>1378.3700000000001</v>
      </c>
      <c r="P142" s="336"/>
      <c r="Q142" s="93">
        <v>15.493591185</v>
      </c>
      <c r="R142" s="269" t="s">
        <v>22</v>
      </c>
      <c r="S142" s="83">
        <f>11271/100</f>
        <v>112.71</v>
      </c>
      <c r="T142" s="84">
        <f>4211/100</f>
        <v>42.11</v>
      </c>
      <c r="U142" s="83">
        <f>65041/100</f>
        <v>650.41</v>
      </c>
      <c r="V142" s="84">
        <f>4923/100</f>
        <v>49.23</v>
      </c>
      <c r="W142" s="83">
        <f>10094/100</f>
        <v>100.94</v>
      </c>
      <c r="X142" s="84">
        <f>24876/100</f>
        <v>248.76</v>
      </c>
      <c r="Y142" s="85">
        <f>17421/100</f>
        <v>174.21</v>
      </c>
      <c r="Z142" s="297" t="s">
        <v>148</v>
      </c>
    </row>
    <row r="143" spans="1:26" ht="16.5" customHeight="1">
      <c r="A143" s="476"/>
      <c r="B143" s="485"/>
      <c r="C143" s="486"/>
      <c r="D143" s="486"/>
      <c r="E143" s="479" t="s">
        <v>113</v>
      </c>
      <c r="F143" s="480"/>
      <c r="G143" s="480"/>
      <c r="H143" s="480"/>
      <c r="I143" s="480"/>
      <c r="J143" s="399"/>
      <c r="K143" s="264" t="s">
        <v>48</v>
      </c>
      <c r="L143" s="360"/>
      <c r="M143" s="154">
        <f>589075/100</f>
        <v>5890.75</v>
      </c>
      <c r="N143" s="320" t="s">
        <v>249</v>
      </c>
      <c r="O143" s="177">
        <f>SUM(S143:Y143)</f>
        <v>2461.5700000000002</v>
      </c>
      <c r="P143" s="337"/>
      <c r="Q143" s="64">
        <v>41.792564929000001</v>
      </c>
      <c r="R143" s="266" t="s">
        <v>22</v>
      </c>
      <c r="S143" s="110">
        <f>22754/100</f>
        <v>227.54</v>
      </c>
      <c r="T143" s="58">
        <f>29936/100</f>
        <v>299.36</v>
      </c>
      <c r="U143" s="110">
        <f>52371/100</f>
        <v>523.71</v>
      </c>
      <c r="V143" s="58">
        <f>38767/100</f>
        <v>387.67</v>
      </c>
      <c r="W143" s="110">
        <f>26522/100</f>
        <v>265.22000000000003</v>
      </c>
      <c r="X143" s="58">
        <f>13963/100</f>
        <v>139.63</v>
      </c>
      <c r="Y143" s="111">
        <f>61844/100</f>
        <v>618.44000000000005</v>
      </c>
      <c r="Z143" s="300" t="s">
        <v>104</v>
      </c>
    </row>
    <row r="144" spans="1:26" ht="9" customHeight="1">
      <c r="A144" s="381"/>
      <c r="B144" s="382"/>
      <c r="C144" s="382"/>
      <c r="D144" s="382"/>
      <c r="E144" s="383"/>
      <c r="F144" s="383"/>
      <c r="G144" s="383"/>
      <c r="H144" s="383"/>
      <c r="I144" s="383"/>
      <c r="J144" s="369"/>
      <c r="K144" s="370"/>
      <c r="L144" s="370"/>
      <c r="M144" s="384"/>
      <c r="N144" s="385"/>
      <c r="O144" s="384"/>
      <c r="P144" s="385"/>
      <c r="Q144" s="386"/>
      <c r="R144" s="387"/>
      <c r="S144" s="1"/>
      <c r="T144" s="1"/>
      <c r="U144" s="1"/>
      <c r="V144" s="1"/>
      <c r="W144" s="1"/>
      <c r="X144" s="1"/>
      <c r="Y144" s="1"/>
      <c r="Z144" s="372"/>
    </row>
    <row r="145" spans="1:27" s="374" customFormat="1" ht="12.75" customHeight="1">
      <c r="A145" s="374" t="s">
        <v>254</v>
      </c>
      <c r="J145" s="375"/>
      <c r="K145" s="375"/>
      <c r="L145" s="375"/>
      <c r="N145" s="373"/>
      <c r="P145" s="373"/>
      <c r="R145" s="376"/>
      <c r="Z145" s="377"/>
      <c r="AA145" s="466"/>
    </row>
    <row r="146" spans="1:27" s="374" customFormat="1" ht="12.75" customHeight="1">
      <c r="A146" s="374" t="s">
        <v>253</v>
      </c>
      <c r="J146" s="375"/>
      <c r="K146" s="375"/>
      <c r="L146" s="375"/>
      <c r="N146" s="373"/>
      <c r="P146" s="373"/>
      <c r="R146" s="376"/>
      <c r="Z146" s="377"/>
      <c r="AA146" s="466"/>
    </row>
    <row r="147" spans="1:27" s="374" customFormat="1" ht="12.75" customHeight="1">
      <c r="A147" s="378" t="s">
        <v>252</v>
      </c>
      <c r="J147" s="375"/>
      <c r="K147" s="375"/>
      <c r="L147" s="375"/>
      <c r="N147" s="373"/>
      <c r="P147" s="373"/>
      <c r="R147" s="376"/>
      <c r="Z147" s="377"/>
      <c r="AA147" s="466"/>
    </row>
    <row r="148" spans="1:27" s="374" customFormat="1" ht="12.75" customHeight="1">
      <c r="A148" s="374" t="s">
        <v>251</v>
      </c>
      <c r="J148" s="375"/>
      <c r="K148" s="375"/>
      <c r="L148" s="375"/>
      <c r="N148" s="373"/>
      <c r="P148" s="373"/>
      <c r="R148" s="376"/>
      <c r="Z148" s="377"/>
      <c r="AA148" s="466"/>
    </row>
    <row r="149" spans="1:27" s="374" customFormat="1" ht="12.75" customHeight="1">
      <c r="A149" s="374" t="s">
        <v>250</v>
      </c>
      <c r="K149" s="12"/>
      <c r="L149" s="12"/>
      <c r="P149" s="379"/>
      <c r="R149" s="376"/>
      <c r="S149" s="1"/>
      <c r="Z149" s="380"/>
      <c r="AA149" s="466"/>
    </row>
    <row r="150" spans="1:27">
      <c r="S150" s="1"/>
    </row>
    <row r="151" spans="1:27">
      <c r="S151" s="1"/>
    </row>
    <row r="152" spans="1:27">
      <c r="S152" s="1"/>
    </row>
    <row r="153" spans="1:27">
      <c r="S153" s="148"/>
    </row>
  </sheetData>
  <mergeCells count="223">
    <mergeCell ref="A1:K1"/>
    <mergeCell ref="A3:J4"/>
    <mergeCell ref="K3:K4"/>
    <mergeCell ref="L3:M4"/>
    <mergeCell ref="N3:O4"/>
    <mergeCell ref="X3:X4"/>
    <mergeCell ref="Y3:Y4"/>
    <mergeCell ref="Z3:Z4"/>
    <mergeCell ref="T3:T4"/>
    <mergeCell ref="U3:U4"/>
    <mergeCell ref="V3:V4"/>
    <mergeCell ref="W3:W4"/>
    <mergeCell ref="A5:A19"/>
    <mergeCell ref="B5:I5"/>
    <mergeCell ref="B6:D11"/>
    <mergeCell ref="E6:I6"/>
    <mergeCell ref="F7:I7"/>
    <mergeCell ref="F8:I8"/>
    <mergeCell ref="F9:I9"/>
    <mergeCell ref="P3:R4"/>
    <mergeCell ref="S3:S4"/>
    <mergeCell ref="E10:I10"/>
    <mergeCell ref="E11:I11"/>
    <mergeCell ref="B12:D13"/>
    <mergeCell ref="E12:I12"/>
    <mergeCell ref="E13:I13"/>
    <mergeCell ref="B14:D16"/>
    <mergeCell ref="E14:I14"/>
    <mergeCell ref="E15:I15"/>
    <mergeCell ref="E16:I16"/>
    <mergeCell ref="B17:D19"/>
    <mergeCell ref="E17:I17"/>
    <mergeCell ref="E18:E19"/>
    <mergeCell ref="F18:I18"/>
    <mergeCell ref="G19:I19"/>
    <mergeCell ref="E33:I33"/>
    <mergeCell ref="F34:I34"/>
    <mergeCell ref="E22:I22"/>
    <mergeCell ref="E23:I23"/>
    <mergeCell ref="A24:A34"/>
    <mergeCell ref="B24:I24"/>
    <mergeCell ref="B25:D27"/>
    <mergeCell ref="E25:I25"/>
    <mergeCell ref="E26:I26"/>
    <mergeCell ref="E27:I27"/>
    <mergeCell ref="B28:D34"/>
    <mergeCell ref="E28:I28"/>
    <mergeCell ref="A20:A23"/>
    <mergeCell ref="B20:D21"/>
    <mergeCell ref="E20:I20"/>
    <mergeCell ref="F21:I21"/>
    <mergeCell ref="B22:D23"/>
    <mergeCell ref="E29:I29"/>
    <mergeCell ref="F30:I30"/>
    <mergeCell ref="F31:I31"/>
    <mergeCell ref="F32:I32"/>
    <mergeCell ref="A35:A40"/>
    <mergeCell ref="B35:I35"/>
    <mergeCell ref="B36:D37"/>
    <mergeCell ref="E36:I36"/>
    <mergeCell ref="E37:I37"/>
    <mergeCell ref="B38:I38"/>
    <mergeCell ref="B39:I39"/>
    <mergeCell ref="B40:D40"/>
    <mergeCell ref="E40:I40"/>
    <mergeCell ref="A41:A46"/>
    <mergeCell ref="B41:I41"/>
    <mergeCell ref="B42:D43"/>
    <mergeCell ref="E42:I42"/>
    <mergeCell ref="E43:I43"/>
    <mergeCell ref="B44:D46"/>
    <mergeCell ref="E44:I44"/>
    <mergeCell ref="E45:I45"/>
    <mergeCell ref="E46:I46"/>
    <mergeCell ref="A54:A57"/>
    <mergeCell ref="B54:D57"/>
    <mergeCell ref="E54:I54"/>
    <mergeCell ref="E55:E56"/>
    <mergeCell ref="F55:I55"/>
    <mergeCell ref="F56:I56"/>
    <mergeCell ref="E57:I57"/>
    <mergeCell ref="A47:A53"/>
    <mergeCell ref="B47:D53"/>
    <mergeCell ref="E47:I47"/>
    <mergeCell ref="E48:I48"/>
    <mergeCell ref="E49:I49"/>
    <mergeCell ref="E50:E53"/>
    <mergeCell ref="F50:I50"/>
    <mergeCell ref="G51:I51"/>
    <mergeCell ref="F52:I52"/>
    <mergeCell ref="G53:I53"/>
    <mergeCell ref="E66:I66"/>
    <mergeCell ref="E67:I67"/>
    <mergeCell ref="E68:I68"/>
    <mergeCell ref="B69:I69"/>
    <mergeCell ref="A70:A71"/>
    <mergeCell ref="B70:I70"/>
    <mergeCell ref="B71:I71"/>
    <mergeCell ref="A58:A69"/>
    <mergeCell ref="B58:D68"/>
    <mergeCell ref="E58:I58"/>
    <mergeCell ref="E59:I59"/>
    <mergeCell ref="E60:I60"/>
    <mergeCell ref="E61:I61"/>
    <mergeCell ref="E62:I62"/>
    <mergeCell ref="E63:I63"/>
    <mergeCell ref="E64:I64"/>
    <mergeCell ref="E65:I65"/>
    <mergeCell ref="A72:A74"/>
    <mergeCell ref="B72:D74"/>
    <mergeCell ref="E72:I72"/>
    <mergeCell ref="E73:I73"/>
    <mergeCell ref="E74:I74"/>
    <mergeCell ref="A75:A77"/>
    <mergeCell ref="B75:D77"/>
    <mergeCell ref="E75:I75"/>
    <mergeCell ref="E76:I76"/>
    <mergeCell ref="E77:I77"/>
    <mergeCell ref="A78:A83"/>
    <mergeCell ref="B78:D80"/>
    <mergeCell ref="E78:I78"/>
    <mergeCell ref="E79:I79"/>
    <mergeCell ref="E80:I80"/>
    <mergeCell ref="B81:D83"/>
    <mergeCell ref="E81:I81"/>
    <mergeCell ref="E82:I82"/>
    <mergeCell ref="E83:I83"/>
    <mergeCell ref="A84:A86"/>
    <mergeCell ref="B84:D86"/>
    <mergeCell ref="E84:I84"/>
    <mergeCell ref="E85:I85"/>
    <mergeCell ref="E86:I86"/>
    <mergeCell ref="A87:A88"/>
    <mergeCell ref="B87:D87"/>
    <mergeCell ref="E87:I87"/>
    <mergeCell ref="B88:D88"/>
    <mergeCell ref="E88:I88"/>
    <mergeCell ref="B95:D96"/>
    <mergeCell ref="E95:I95"/>
    <mergeCell ref="E96:I96"/>
    <mergeCell ref="B97:D98"/>
    <mergeCell ref="E97:I97"/>
    <mergeCell ref="E98:I98"/>
    <mergeCell ref="A89:A98"/>
    <mergeCell ref="B89:D90"/>
    <mergeCell ref="E89:I89"/>
    <mergeCell ref="E90:I90"/>
    <mergeCell ref="B91:D92"/>
    <mergeCell ref="E91:I91"/>
    <mergeCell ref="E92:I92"/>
    <mergeCell ref="B93:D94"/>
    <mergeCell ref="E93:I93"/>
    <mergeCell ref="E94:I94"/>
    <mergeCell ref="E105:I105"/>
    <mergeCell ref="A106:A108"/>
    <mergeCell ref="B106:I106"/>
    <mergeCell ref="B107:I107"/>
    <mergeCell ref="B108:I108"/>
    <mergeCell ref="A109:A111"/>
    <mergeCell ref="B109:I109"/>
    <mergeCell ref="B110:I110"/>
    <mergeCell ref="B111:I111"/>
    <mergeCell ref="A99:A105"/>
    <mergeCell ref="B99:D100"/>
    <mergeCell ref="E99:I99"/>
    <mergeCell ref="E100:I100"/>
    <mergeCell ref="B101:D103"/>
    <mergeCell ref="E101:I101"/>
    <mergeCell ref="E102:I102"/>
    <mergeCell ref="E103:I103"/>
    <mergeCell ref="B104:D105"/>
    <mergeCell ref="E104:I104"/>
    <mergeCell ref="A118:A121"/>
    <mergeCell ref="B118:I118"/>
    <mergeCell ref="B119:D119"/>
    <mergeCell ref="E119:I119"/>
    <mergeCell ref="B120:I120"/>
    <mergeCell ref="B121:D121"/>
    <mergeCell ref="E121:I121"/>
    <mergeCell ref="A112:A117"/>
    <mergeCell ref="B112:D113"/>
    <mergeCell ref="E112:I112"/>
    <mergeCell ref="E113:I113"/>
    <mergeCell ref="B114:D115"/>
    <mergeCell ref="E114:I114"/>
    <mergeCell ref="E115:I115"/>
    <mergeCell ref="B116:D117"/>
    <mergeCell ref="E116:I116"/>
    <mergeCell ref="E117:I117"/>
    <mergeCell ref="E132:I132"/>
    <mergeCell ref="A122:A126"/>
    <mergeCell ref="B122:D126"/>
    <mergeCell ref="E122:I122"/>
    <mergeCell ref="E123:E126"/>
    <mergeCell ref="F123:I123"/>
    <mergeCell ref="F124:I124"/>
    <mergeCell ref="F125:F126"/>
    <mergeCell ref="G125:I125"/>
    <mergeCell ref="G126:I126"/>
    <mergeCell ref="A138:A143"/>
    <mergeCell ref="B138:I138"/>
    <mergeCell ref="B139:I139"/>
    <mergeCell ref="B140:I140"/>
    <mergeCell ref="B141:D143"/>
    <mergeCell ref="E141:I141"/>
    <mergeCell ref="E142:I142"/>
    <mergeCell ref="E143:I143"/>
    <mergeCell ref="E133:I133"/>
    <mergeCell ref="A134:A137"/>
    <mergeCell ref="B134:I134"/>
    <mergeCell ref="B135:D137"/>
    <mergeCell ref="E135:I135"/>
    <mergeCell ref="E136:I136"/>
    <mergeCell ref="E137:I137"/>
    <mergeCell ref="A127:A133"/>
    <mergeCell ref="B127:D131"/>
    <mergeCell ref="E127:I127"/>
    <mergeCell ref="E128:E130"/>
    <mergeCell ref="F128:I128"/>
    <mergeCell ref="F129:I129"/>
    <mergeCell ref="F130:I130"/>
    <mergeCell ref="E131:I131"/>
    <mergeCell ref="B132:D133"/>
  </mergeCells>
  <phoneticPr fontId="2"/>
  <pageMargins left="0.6692913385826772" right="0.19685039370078741" top="0.59055118110236227" bottom="0.19685039370078741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農林水産統計指標（R8.4.1）</vt:lpstr>
      <vt:lpstr>'農林水産統計指標（R8.4.1）'!Print_Area</vt:lpstr>
      <vt:lpstr>'農林水産統計指標（R8.4.1）'!Print_Titles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2021-07-20T04:17:12Z</dcterms:created>
  <dcterms:modified xsi:type="dcterms:W3CDTF">2026-04-09T23:50:46Z</dcterms:modified>
</cp:coreProperties>
</file>