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0.83.185.185\disk1\食育T\04_教育ファーム班（食育普及G）\02_食育活動表彰\第11回食育活動表彰\06_募集プレスリリース推薦依頼等\05_応募ページ\"/>
    </mc:Choice>
  </mc:AlternateContent>
  <xr:revisionPtr revIDLastSave="0" documentId="13_ncr:1_{37627FD6-8D27-4EC8-807C-C3F37BE7692B}" xr6:coauthVersionLast="47" xr6:coauthVersionMax="47" xr10:uidLastSave="{00000000-0000-0000-0000-000000000000}"/>
  <bookViews>
    <workbookView xWindow="-120" yWindow="-120" windowWidth="29040" windowHeight="15720" xr2:uid="{1C308FFB-140A-4344-9562-5A80165B24D5}"/>
  </bookViews>
  <sheets>
    <sheet name="推薦調書　様式２" sheetId="1" r:id="rId1"/>
  </sheets>
  <definedNames>
    <definedName name="数量101">'推薦調書　様式２'!$AU$3</definedName>
    <definedName name="数量102">'推薦調書　様式２'!$AX$3</definedName>
    <definedName name="数量103">'推薦調書　様式２'!$BA$3</definedName>
    <definedName name="数量104">'推薦調書　様式２'!$H$18</definedName>
    <definedName name="数量105">'推薦調書　様式２'!$S$18</definedName>
    <definedName name="数量106">'推薦調書　様式２'!$Z$18</definedName>
    <definedName name="数量107">'推薦調書　様式２'!$AL$18</definedName>
    <definedName name="数量108">'推薦調書　様式２'!$AW$18</definedName>
    <definedName name="数量109">'推薦調書　様式２'!$V$19</definedName>
    <definedName name="数量110">'推薦調書　様式２'!$AF$19</definedName>
    <definedName name="数量111">'推薦調書　様式２'!$AO$19</definedName>
    <definedName name="数量112">'推薦調書　様式２'!$O$42</definedName>
    <definedName name="数量113">'推薦調書　様式２'!#REF!</definedName>
    <definedName name="数量114">'推薦調書　様式２'!#REF!</definedName>
    <definedName name="数量115">'推薦調書　様式２'!#REF!</definedName>
    <definedName name="数量116">'推薦調書　様式２'!#REF!</definedName>
    <definedName name="数量117">'推薦調書　様式２'!#REF!</definedName>
    <definedName name="数量118">'推薦調書　様式２'!#REF!</definedName>
    <definedName name="数量119">'推薦調書　様式２'!#REF!</definedName>
    <definedName name="数量120">'推薦調書　様式２'!#REF!</definedName>
    <definedName name="数量121">'推薦調書　様式２'!#REF!</definedName>
    <definedName name="数量122">'推薦調書　様式２'!#REF!</definedName>
    <definedName name="数量123">'推薦調書　様式２'!#REF!</definedName>
    <definedName name="数量124">'推薦調書　様式２'!#REF!</definedName>
    <definedName name="数量125">'推薦調書　様式２'!#REF!</definedName>
    <definedName name="数量126">'推薦調書　様式２'!#REF!</definedName>
    <definedName name="数量127">'推薦調書　様式２'!#REF!</definedName>
    <definedName name="文字101">'推薦調書　様式２'!$AL$4</definedName>
    <definedName name="文字102">'推薦調書　様式２'!$AV$4</definedName>
    <definedName name="文字103">'推薦調書　様式２'!$H$7</definedName>
    <definedName name="文字104">'推薦調書　様式２'!$AG$7</definedName>
    <definedName name="文字105">'推薦調書　様式２'!$H$9</definedName>
    <definedName name="文字106">'推薦調書　様式２'!$AD$9</definedName>
    <definedName name="文字107">'推薦調書　様式２'!$AA$10</definedName>
    <definedName name="文字108">'推薦調書　様式２'!$AP$9</definedName>
    <definedName name="文字109">'推薦調書　様式２'!$AP$10</definedName>
    <definedName name="文字110">'推薦調書　様式２'!$I$11</definedName>
    <definedName name="文字111">'推薦調書　様式２'!$P$11</definedName>
    <definedName name="文字112">'推薦調書　様式２'!$J$12</definedName>
    <definedName name="文字113">'推薦調書　様式２'!$AN$12</definedName>
    <definedName name="文字114">'推薦調書　様式２'!$H$14</definedName>
    <definedName name="文字115">'推薦調書　様式２'!$AJ$14</definedName>
    <definedName name="文字116">'推薦調書　様式２'!$AG$15</definedName>
    <definedName name="文字117">'推薦調書　様式２'!$K$16</definedName>
    <definedName name="文字118">'推薦調書　様式２'!$H$17</definedName>
    <definedName name="文字119">'推薦調書　様式２'!$AD$16</definedName>
    <definedName name="文字120">'推薦調書　様式２'!$AA$17</definedName>
    <definedName name="文字121">'推薦調書　様式２'!$AP$16</definedName>
    <definedName name="文字122">'推薦調書　様式２'!$AP$17</definedName>
    <definedName name="文字123">'推薦調書　様式２'!$I$20</definedName>
    <definedName name="文字124">'推薦調書　様式２'!$P$20</definedName>
    <definedName name="文字125">'推薦調書　様式２'!$J$21</definedName>
    <definedName name="文字126">'推薦調書　様式２'!$AN$21</definedName>
    <definedName name="文字129">'推薦調書　様式２'!$AI$76</definedName>
    <definedName name="文字130">'推薦調書　様式２'!$H$79</definedName>
    <definedName name="文字131">'推薦調書　様式２'!$V$79</definedName>
    <definedName name="文字132">'推薦調書　様式２'!$AI$79</definedName>
    <definedName name="文字133">'推薦調書　様式２'!$AR$79</definedName>
    <definedName name="文字134">'推薦調書　様式２'!#REF!</definedName>
    <definedName name="文字135">'推薦調書　様式２'!$H$25</definedName>
    <definedName name="文字136">'推薦調書　様式２'!$AP$41</definedName>
    <definedName name="文字137">'推薦調書　様式２'!#REF!</definedName>
    <definedName name="文字138">'推薦調書　様式２'!$H$27</definedName>
    <definedName name="文字139">'推薦調書　様式２'!#REF!</definedName>
    <definedName name="文字140">'推薦調書　様式２'!#REF!</definedName>
    <definedName name="文字141">'推薦調書　様式２'!$K$71</definedName>
    <definedName name="文字142">'推薦調書　様式２'!$K$73</definedName>
    <definedName name="文字143">'推薦調書　様式２'!$H$64</definedName>
    <definedName name="文字144">'推薦調書　様式２'!#REF!</definedName>
    <definedName name="文字145">'推薦調書　様式２'!$P$54</definedName>
    <definedName name="文字146">'推薦調書　様式２'!$B$81</definedName>
    <definedName name="文字147">'推薦調書　様式２'!$B$39</definedName>
    <definedName name="文字149">'推薦調書　様式２'!#REF!</definedName>
    <definedName name="文字150">'推薦調書　様式２'!$B$60</definedName>
    <definedName name="文字151">'推薦調書　様式２'!$B$85</definedName>
    <definedName name="文字152">'推薦調書　様式２'!#REF!</definedName>
    <definedName name="文字153">'推薦調書　様式２'!#REF!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5" i="1" l="1"/>
  <c r="BU5" i="1"/>
  <c r="BR5" i="1"/>
  <c r="BO5" i="1"/>
  <c r="BN5" i="1"/>
  <c r="BI5" i="1"/>
  <c r="BK5" i="1" s="1"/>
  <c r="BJ5" i="1" l="1"/>
  <c r="AZ19" i="1" l="1"/>
  <c r="BW45" i="1" l="1"/>
  <c r="BU45" i="1"/>
  <c r="BR45" i="1"/>
  <c r="BW43" i="1"/>
  <c r="BU43" i="1"/>
  <c r="BR43" i="1"/>
  <c r="BW31" i="1"/>
  <c r="BU31" i="1"/>
  <c r="BR31" i="1"/>
  <c r="BW30" i="1"/>
  <c r="BU30" i="1"/>
  <c r="BR30" i="1"/>
  <c r="BR84" i="1" l="1"/>
  <c r="BU84" i="1"/>
  <c r="BR85" i="1"/>
  <c r="BU85" i="1"/>
  <c r="BR86" i="1"/>
  <c r="BU86" i="1"/>
  <c r="BR87" i="1"/>
  <c r="BU87" i="1"/>
  <c r="BW70" i="1"/>
  <c r="BU70" i="1"/>
  <c r="BR70" i="1"/>
  <c r="BO70" i="1"/>
  <c r="BN70" i="1"/>
  <c r="BI70" i="1"/>
  <c r="BK70" i="1" s="1"/>
  <c r="BW69" i="1"/>
  <c r="BU69" i="1"/>
  <c r="BR69" i="1"/>
  <c r="BO69" i="1"/>
  <c r="BN69" i="1"/>
  <c r="BI69" i="1"/>
  <c r="BK69" i="1" s="1"/>
  <c r="BW68" i="1"/>
  <c r="BU68" i="1"/>
  <c r="BR68" i="1"/>
  <c r="BO68" i="1"/>
  <c r="BN68" i="1"/>
  <c r="BI68" i="1"/>
  <c r="BK68" i="1" s="1"/>
  <c r="BW33" i="1"/>
  <c r="BU33" i="1"/>
  <c r="BR33" i="1"/>
  <c r="BO33" i="1"/>
  <c r="BN33" i="1"/>
  <c r="BI33" i="1"/>
  <c r="BK33" i="1" s="1"/>
  <c r="BW32" i="1"/>
  <c r="BU32" i="1"/>
  <c r="BR32" i="1"/>
  <c r="BO32" i="1"/>
  <c r="BN32" i="1"/>
  <c r="BI32" i="1"/>
  <c r="BK32" i="1" s="1"/>
  <c r="BJ68" i="1" l="1"/>
  <c r="BJ69" i="1"/>
  <c r="BJ70" i="1"/>
  <c r="BJ32" i="1"/>
  <c r="BJ33" i="1"/>
  <c r="BI22" i="1" l="1"/>
  <c r="BJ22" i="1" s="1"/>
  <c r="BN22" i="1"/>
  <c r="BO22" i="1"/>
  <c r="BR22" i="1"/>
  <c r="BU22" i="1"/>
  <c r="BW22" i="1"/>
  <c r="BW53" i="1"/>
  <c r="BU53" i="1"/>
  <c r="BR53" i="1"/>
  <c r="AV53" i="1"/>
  <c r="AL53" i="1"/>
  <c r="BW52" i="1"/>
  <c r="BU52" i="1"/>
  <c r="BR52" i="1"/>
  <c r="BA52" i="1"/>
  <c r="AX52" i="1"/>
  <c r="AU52" i="1"/>
  <c r="BW51" i="1"/>
  <c r="BU51" i="1"/>
  <c r="BR51" i="1"/>
  <c r="BW50" i="1"/>
  <c r="BU50" i="1"/>
  <c r="BR50" i="1"/>
  <c r="BW49" i="1"/>
  <c r="BU49" i="1"/>
  <c r="BR49" i="1"/>
  <c r="BK22" i="1" l="1"/>
  <c r="BR105" i="1"/>
  <c r="BR104" i="1"/>
  <c r="BR103" i="1"/>
  <c r="BR102" i="1"/>
  <c r="BR101" i="1"/>
  <c r="BR100" i="1"/>
  <c r="BR99" i="1"/>
  <c r="BR98" i="1"/>
  <c r="BU97" i="1"/>
  <c r="BR97" i="1"/>
  <c r="BU96" i="1"/>
  <c r="BR96" i="1"/>
  <c r="BU95" i="1"/>
  <c r="BR95" i="1"/>
  <c r="BU90" i="1"/>
  <c r="BR90" i="1"/>
  <c r="BU89" i="1"/>
  <c r="BR89" i="1"/>
  <c r="BU88" i="1"/>
  <c r="BR88" i="1"/>
  <c r="BU61" i="1"/>
  <c r="BR61" i="1"/>
  <c r="BW60" i="1"/>
  <c r="BU60" i="1"/>
  <c r="BR60" i="1"/>
  <c r="BW59" i="1"/>
  <c r="BU59" i="1"/>
  <c r="BR59" i="1"/>
  <c r="BW83" i="1"/>
  <c r="BU83" i="1"/>
  <c r="BR83" i="1"/>
  <c r="BW81" i="1"/>
  <c r="BU81" i="1"/>
  <c r="BR81" i="1"/>
  <c r="BW80" i="1"/>
  <c r="BU80" i="1"/>
  <c r="BR80" i="1"/>
  <c r="BW58" i="1"/>
  <c r="BU58" i="1"/>
  <c r="BR58" i="1"/>
  <c r="BW57" i="1"/>
  <c r="BU57" i="1"/>
  <c r="BR57" i="1"/>
  <c r="BW56" i="1"/>
  <c r="BU56" i="1"/>
  <c r="BR56" i="1"/>
  <c r="BW40" i="1"/>
  <c r="BU40" i="1"/>
  <c r="BR40" i="1"/>
  <c r="BW39" i="1"/>
  <c r="BU39" i="1"/>
  <c r="BR39" i="1"/>
  <c r="BW35" i="1"/>
  <c r="BU35" i="1"/>
  <c r="BR35" i="1"/>
  <c r="BW79" i="1"/>
  <c r="BU79" i="1"/>
  <c r="BR79" i="1"/>
  <c r="BO79" i="1"/>
  <c r="BN79" i="1"/>
  <c r="BI79" i="1"/>
  <c r="BJ79" i="1" s="1"/>
  <c r="BW76" i="1"/>
  <c r="BU76" i="1"/>
  <c r="BR76" i="1"/>
  <c r="BO76" i="1"/>
  <c r="BN76" i="1"/>
  <c r="BI76" i="1"/>
  <c r="BJ76" i="1" s="1"/>
  <c r="BW75" i="1"/>
  <c r="BU75" i="1"/>
  <c r="BR75" i="1"/>
  <c r="BO75" i="1"/>
  <c r="BN75" i="1"/>
  <c r="BI75" i="1"/>
  <c r="BJ75" i="1" s="1"/>
  <c r="BW55" i="1"/>
  <c r="BU55" i="1"/>
  <c r="BR55" i="1"/>
  <c r="BW54" i="1"/>
  <c r="BU54" i="1"/>
  <c r="BR54" i="1"/>
  <c r="BW65" i="1"/>
  <c r="BU65" i="1"/>
  <c r="BR65" i="1"/>
  <c r="BW64" i="1"/>
  <c r="BU64" i="1"/>
  <c r="BR64" i="1"/>
  <c r="BW74" i="1"/>
  <c r="BU74" i="1"/>
  <c r="BR74" i="1"/>
  <c r="BW73" i="1"/>
  <c r="BU73" i="1"/>
  <c r="BR73" i="1"/>
  <c r="BW72" i="1"/>
  <c r="BU72" i="1"/>
  <c r="BR72" i="1"/>
  <c r="BW71" i="1"/>
  <c r="BU71" i="1"/>
  <c r="BR71" i="1"/>
  <c r="BW48" i="1"/>
  <c r="BU48" i="1"/>
  <c r="BR48" i="1"/>
  <c r="BW46" i="1"/>
  <c r="BU46" i="1"/>
  <c r="BR46" i="1"/>
  <c r="BW29" i="1"/>
  <c r="BU29" i="1"/>
  <c r="BR29" i="1"/>
  <c r="BO29" i="1"/>
  <c r="BN29" i="1"/>
  <c r="BI29" i="1"/>
  <c r="BJ29" i="1" s="1"/>
  <c r="BW27" i="1"/>
  <c r="BU27" i="1"/>
  <c r="BR27" i="1"/>
  <c r="BO27" i="1"/>
  <c r="BN27" i="1"/>
  <c r="BI27" i="1"/>
  <c r="BJ27" i="1" s="1"/>
  <c r="BW42" i="1"/>
  <c r="BU42" i="1"/>
  <c r="BR42" i="1"/>
  <c r="BO42" i="1"/>
  <c r="BN42" i="1"/>
  <c r="BI42" i="1"/>
  <c r="BJ42" i="1" s="1"/>
  <c r="BW41" i="1"/>
  <c r="BU41" i="1"/>
  <c r="BR41" i="1"/>
  <c r="BO41" i="1"/>
  <c r="BN41" i="1"/>
  <c r="BI41" i="1"/>
  <c r="BJ41" i="1" s="1"/>
  <c r="BW26" i="1"/>
  <c r="BU26" i="1"/>
  <c r="BR26" i="1"/>
  <c r="BO26" i="1"/>
  <c r="BN26" i="1"/>
  <c r="BI26" i="1"/>
  <c r="BJ26" i="1" s="1"/>
  <c r="BW25" i="1"/>
  <c r="BU25" i="1"/>
  <c r="BR25" i="1"/>
  <c r="BO25" i="1"/>
  <c r="BN25" i="1"/>
  <c r="BI25" i="1"/>
  <c r="BJ25" i="1" s="1"/>
  <c r="BW24" i="1"/>
  <c r="BU24" i="1"/>
  <c r="BR24" i="1"/>
  <c r="BO24" i="1"/>
  <c r="BN24" i="1"/>
  <c r="BI24" i="1"/>
  <c r="BJ24" i="1" s="1"/>
  <c r="BW21" i="1"/>
  <c r="BU21" i="1"/>
  <c r="BR21" i="1"/>
  <c r="BO21" i="1"/>
  <c r="BN21" i="1"/>
  <c r="BI21" i="1"/>
  <c r="BJ21" i="1" s="1"/>
  <c r="BW20" i="1"/>
  <c r="BU20" i="1"/>
  <c r="BR20" i="1"/>
  <c r="BO20" i="1"/>
  <c r="BN20" i="1"/>
  <c r="BI20" i="1"/>
  <c r="BJ20" i="1" s="1"/>
  <c r="BW19" i="1"/>
  <c r="BU19" i="1"/>
  <c r="BR19" i="1"/>
  <c r="BO19" i="1"/>
  <c r="BN19" i="1"/>
  <c r="BI19" i="1"/>
  <c r="BJ19" i="1" s="1"/>
  <c r="BW18" i="1"/>
  <c r="BU18" i="1"/>
  <c r="BR18" i="1"/>
  <c r="BO18" i="1"/>
  <c r="BN18" i="1"/>
  <c r="BI18" i="1"/>
  <c r="BK18" i="1" s="1"/>
  <c r="BW17" i="1"/>
  <c r="BU17" i="1"/>
  <c r="BR17" i="1"/>
  <c r="BO17" i="1"/>
  <c r="BN17" i="1"/>
  <c r="BI17" i="1"/>
  <c r="BK17" i="1" s="1"/>
  <c r="BW16" i="1"/>
  <c r="BU16" i="1"/>
  <c r="BR16" i="1"/>
  <c r="BO16" i="1"/>
  <c r="BN16" i="1"/>
  <c r="BI16" i="1"/>
  <c r="BK16" i="1" s="1"/>
  <c r="BW15" i="1"/>
  <c r="BU15" i="1"/>
  <c r="BR15" i="1"/>
  <c r="BO15" i="1"/>
  <c r="BN15" i="1"/>
  <c r="BI15" i="1"/>
  <c r="BK15" i="1" s="1"/>
  <c r="BW14" i="1"/>
  <c r="BU14" i="1"/>
  <c r="BR14" i="1"/>
  <c r="BO14" i="1"/>
  <c r="BN14" i="1"/>
  <c r="BI14" i="1"/>
  <c r="BK14" i="1" s="1"/>
  <c r="BW13" i="1"/>
  <c r="BU13" i="1"/>
  <c r="BR13" i="1"/>
  <c r="BO13" i="1"/>
  <c r="BN13" i="1"/>
  <c r="BI13" i="1"/>
  <c r="BK13" i="1" s="1"/>
  <c r="BW12" i="1"/>
  <c r="BU12" i="1"/>
  <c r="BR12" i="1"/>
  <c r="BO12" i="1"/>
  <c r="BN12" i="1"/>
  <c r="BI12" i="1"/>
  <c r="BK12" i="1" s="1"/>
  <c r="BW11" i="1"/>
  <c r="BU11" i="1"/>
  <c r="BR11" i="1"/>
  <c r="BO11" i="1"/>
  <c r="BN11" i="1"/>
  <c r="BI11" i="1"/>
  <c r="BK11" i="1" s="1"/>
  <c r="BW10" i="1"/>
  <c r="BU10" i="1"/>
  <c r="BR10" i="1"/>
  <c r="BO10" i="1"/>
  <c r="BN10" i="1"/>
  <c r="BI10" i="1"/>
  <c r="BK10" i="1" s="1"/>
  <c r="BW9" i="1"/>
  <c r="BU9" i="1"/>
  <c r="BR9" i="1"/>
  <c r="BO9" i="1"/>
  <c r="BN9" i="1"/>
  <c r="BI9" i="1"/>
  <c r="BK9" i="1" s="1"/>
  <c r="BW8" i="1"/>
  <c r="BU8" i="1"/>
  <c r="BR8" i="1"/>
  <c r="BO8" i="1"/>
  <c r="BN8" i="1"/>
  <c r="BI8" i="1"/>
  <c r="BK8" i="1" s="1"/>
  <c r="BW7" i="1"/>
  <c r="BU7" i="1"/>
  <c r="BR7" i="1"/>
  <c r="BO7" i="1"/>
  <c r="BN7" i="1"/>
  <c r="BI7" i="1"/>
  <c r="BK7" i="1" s="1"/>
  <c r="BW6" i="1"/>
  <c r="BU6" i="1"/>
  <c r="BR6" i="1"/>
  <c r="BO6" i="1"/>
  <c r="BN6" i="1"/>
  <c r="BI6" i="1"/>
  <c r="BK6" i="1" s="1"/>
  <c r="BW4" i="1"/>
  <c r="BU4" i="1"/>
  <c r="BR4" i="1"/>
  <c r="BO4" i="1"/>
  <c r="BN4" i="1"/>
  <c r="BI4" i="1"/>
  <c r="BK4" i="1" s="1"/>
  <c r="BW3" i="1"/>
  <c r="BU3" i="1"/>
  <c r="BR3" i="1"/>
  <c r="BO3" i="1"/>
  <c r="BN3" i="1"/>
  <c r="BI3" i="1"/>
  <c r="BK3" i="1" s="1"/>
  <c r="BW2" i="1"/>
  <c r="BO2" i="1"/>
  <c r="BN2" i="1"/>
  <c r="BI2" i="1"/>
  <c r="BK2" i="1" s="1"/>
  <c r="BK19" i="1" l="1"/>
  <c r="BK42" i="1"/>
  <c r="BK76" i="1"/>
  <c r="BK26" i="1"/>
  <c r="BK24" i="1"/>
  <c r="BK79" i="1"/>
  <c r="BK29" i="1"/>
  <c r="BK75" i="1"/>
  <c r="BK21" i="1"/>
  <c r="BK20" i="1"/>
  <c r="BK27" i="1"/>
  <c r="BK41" i="1"/>
  <c r="BJ2" i="1"/>
  <c r="BK25" i="1"/>
  <c r="BJ3" i="1"/>
  <c r="BJ4" i="1"/>
  <c r="BJ6" i="1"/>
  <c r="BJ7" i="1"/>
  <c r="BJ8" i="1"/>
  <c r="BJ9" i="1"/>
  <c r="BJ10" i="1"/>
  <c r="BJ11" i="1"/>
  <c r="BJ12" i="1"/>
  <c r="BJ13" i="1"/>
  <c r="BJ14" i="1"/>
  <c r="BJ15" i="1"/>
  <c r="BJ16" i="1"/>
  <c r="BJ17" i="1"/>
  <c r="BJ18" i="1"/>
</calcChain>
</file>

<file path=xl/sharedStrings.xml><?xml version="1.0" encoding="utf-8"?>
<sst xmlns="http://schemas.openxmlformats.org/spreadsheetml/2006/main" count="734" uniqueCount="414">
  <si>
    <t>C</t>
    <phoneticPr fontId="5"/>
  </si>
  <si>
    <t>R</t>
    <phoneticPr fontId="5"/>
  </si>
  <si>
    <t>IMEMode</t>
  </si>
  <si>
    <t>Type</t>
  </si>
  <si>
    <t>Operator</t>
  </si>
  <si>
    <t>式1</t>
    <rPh sb="0" eb="1">
      <t>シキ</t>
    </rPh>
    <phoneticPr fontId="5"/>
  </si>
  <si>
    <t>式2</t>
    <rPh sb="0" eb="1">
      <t>シキ</t>
    </rPh>
    <phoneticPr fontId="5"/>
  </si>
  <si>
    <t>エラー メッセージ</t>
  </si>
  <si>
    <t>R</t>
  </si>
  <si>
    <t>C</t>
  </si>
  <si>
    <t>GB101</t>
  </si>
  <si>
    <t>対象種別</t>
    <rPh sb="0" eb="2">
      <t>タイショウ</t>
    </rPh>
    <rPh sb="2" eb="4">
      <t>シュベツ</t>
    </rPh>
    <phoneticPr fontId="5"/>
  </si>
  <si>
    <t>R5C17</t>
    <phoneticPr fontId="5"/>
  </si>
  <si>
    <t>数量101</t>
  </si>
  <si>
    <t>到着年</t>
    <rPh sb="0" eb="2">
      <t>トウチャク</t>
    </rPh>
    <rPh sb="2" eb="3">
      <t>ネン</t>
    </rPh>
    <phoneticPr fontId="5"/>
  </si>
  <si>
    <t>無効</t>
  </si>
  <si>
    <t>整数</t>
  </si>
  <si>
    <t>●と●の間</t>
  </si>
  <si>
    <t>2017</t>
    <phoneticPr fontId="5"/>
  </si>
  <si>
    <t>2018</t>
    <phoneticPr fontId="5"/>
  </si>
  <si>
    <t>西暦で入力</t>
    <phoneticPr fontId="5"/>
  </si>
  <si>
    <t>事務局記入欄</t>
    <rPh sb="0" eb="3">
      <t>ジムキョク</t>
    </rPh>
    <rPh sb="3" eb="5">
      <t>キニュウ</t>
    </rPh>
    <rPh sb="5" eb="6">
      <t>ラン</t>
    </rPh>
    <phoneticPr fontId="5"/>
  </si>
  <si>
    <t>到着日</t>
    <rPh sb="0" eb="3">
      <t>トウチャクビ</t>
    </rPh>
    <phoneticPr fontId="5"/>
  </si>
  <si>
    <t>年</t>
    <rPh sb="0" eb="1">
      <t>ネン</t>
    </rPh>
    <phoneticPr fontId="5"/>
  </si>
  <si>
    <t>月</t>
    <rPh sb="0" eb="1">
      <t>ゲツ</t>
    </rPh>
    <phoneticPr fontId="5"/>
  </si>
  <si>
    <t>日</t>
    <rPh sb="0" eb="1">
      <t>ニチ</t>
    </rPh>
    <phoneticPr fontId="5"/>
  </si>
  <si>
    <t>RB101</t>
  </si>
  <si>
    <t>食生活改善推進員</t>
    <phoneticPr fontId="5"/>
  </si>
  <si>
    <t>R5C18</t>
    <phoneticPr fontId="5"/>
  </si>
  <si>
    <t>数量102</t>
  </si>
  <si>
    <t>到着月</t>
    <rPh sb="0" eb="2">
      <t>トウチャク</t>
    </rPh>
    <rPh sb="2" eb="3">
      <t>ゲツ</t>
    </rPh>
    <phoneticPr fontId="5"/>
  </si>
  <si>
    <t>リスト</t>
  </si>
  <si>
    <t>10,11,12,1,2,3</t>
    <phoneticPr fontId="5"/>
  </si>
  <si>
    <t/>
  </si>
  <si>
    <t>数値を正しく入力</t>
    <phoneticPr fontId="5"/>
  </si>
  <si>
    <t>整理番号 No.</t>
    <rPh sb="0" eb="2">
      <t>セイリ</t>
    </rPh>
    <rPh sb="2" eb="4">
      <t>バンゴウ</t>
    </rPh>
    <phoneticPr fontId="5"/>
  </si>
  <si>
    <t>RB102</t>
  </si>
  <si>
    <t>大学等</t>
    <phoneticPr fontId="5"/>
  </si>
  <si>
    <t>R5C26</t>
    <phoneticPr fontId="5"/>
  </si>
  <si>
    <t>数量103</t>
  </si>
  <si>
    <t>到着日</t>
    <rPh sb="0" eb="2">
      <t>トウチャク</t>
    </rPh>
    <rPh sb="2" eb="3">
      <t>ビ</t>
    </rPh>
    <phoneticPr fontId="5"/>
  </si>
  <si>
    <t>1</t>
    <phoneticPr fontId="5"/>
  </si>
  <si>
    <t>31</t>
    <phoneticPr fontId="5"/>
  </si>
  <si>
    <t>※右の該当項目のうち、あてはまるものを選んでください。</t>
    <rPh sb="19" eb="20">
      <t>エラ</t>
    </rPh>
    <phoneticPr fontId="5"/>
  </si>
  <si>
    <t>食育推進ボランティア</t>
    <phoneticPr fontId="5"/>
  </si>
  <si>
    <t>RB103</t>
  </si>
  <si>
    <t>R5C31</t>
    <phoneticPr fontId="5"/>
  </si>
  <si>
    <t>文字101</t>
  </si>
  <si>
    <t>事務局記入欄</t>
  </si>
  <si>
    <t>推薦元情報</t>
    <rPh sb="0" eb="2">
      <t>スイセン</t>
    </rPh>
    <rPh sb="2" eb="3">
      <t>モト</t>
    </rPh>
    <rPh sb="3" eb="5">
      <t>ジョウホウ</t>
    </rPh>
    <phoneticPr fontId="5"/>
  </si>
  <si>
    <t>CB101</t>
  </si>
  <si>
    <t>１‐自己資金（会費収入を含む）</t>
    <phoneticPr fontId="5"/>
  </si>
  <si>
    <t>R36C8</t>
    <phoneticPr fontId="5"/>
  </si>
  <si>
    <t>文字102</t>
  </si>
  <si>
    <t>整理番号 No.</t>
  </si>
  <si>
    <t>文字列 (長さ指定)</t>
  </si>
  <si>
    <t>●と等しい</t>
  </si>
  <si>
    <t>4</t>
    <phoneticPr fontId="5"/>
  </si>
  <si>
    <t>英数４文字です</t>
    <phoneticPr fontId="5"/>
  </si>
  <si>
    <t>CB102</t>
  </si>
  <si>
    <t>２‐行政の補助事業</t>
    <phoneticPr fontId="5"/>
  </si>
  <si>
    <t>R36C20</t>
    <phoneticPr fontId="5"/>
  </si>
  <si>
    <t>文字103</t>
  </si>
  <si>
    <t>推 薦 元</t>
  </si>
  <si>
    <t>CB103</t>
  </si>
  <si>
    <t>３‐企業・民間団体等からの助成</t>
    <phoneticPr fontId="5"/>
  </si>
  <si>
    <t>R36C29</t>
    <phoneticPr fontId="5"/>
  </si>
  <si>
    <t>文字104</t>
  </si>
  <si>
    <t>所 属</t>
  </si>
  <si>
    <t>担当者名</t>
    <phoneticPr fontId="5"/>
  </si>
  <si>
    <t>ふりがな</t>
    <phoneticPr fontId="5"/>
  </si>
  <si>
    <t>　TEL：</t>
    <phoneticPr fontId="5"/>
  </si>
  <si>
    <t>　　　　－　　　　－</t>
    <phoneticPr fontId="5"/>
  </si>
  <si>
    <t>CB104</t>
  </si>
  <si>
    <t>４‐過去に助成金を利用していた</t>
    <phoneticPr fontId="5"/>
  </si>
  <si>
    <t>R36C41</t>
    <phoneticPr fontId="5"/>
  </si>
  <si>
    <t>文字105</t>
  </si>
  <si>
    <t>役 職 名</t>
  </si>
  <si>
    <t>　FAX：</t>
    <phoneticPr fontId="5"/>
  </si>
  <si>
    <t>CB105</t>
  </si>
  <si>
    <t>５‐その他</t>
    <phoneticPr fontId="5"/>
  </si>
  <si>
    <t>R37C8</t>
    <phoneticPr fontId="5"/>
  </si>
  <si>
    <t>文字106</t>
  </si>
  <si>
    <t>ふりがな</t>
  </si>
  <si>
    <t>ひらがな</t>
  </si>
  <si>
    <t>すべて</t>
  </si>
  <si>
    <t>連 絡 先</t>
    <rPh sb="0" eb="1">
      <t>レン</t>
    </rPh>
    <rPh sb="2" eb="3">
      <t>ラク</t>
    </rPh>
    <rPh sb="4" eb="5">
      <t>サキ</t>
    </rPh>
    <phoneticPr fontId="5"/>
  </si>
  <si>
    <t>〒</t>
    <phoneticPr fontId="5"/>
  </si>
  <si>
    <r>
      <t>連絡先 eメールアドレス</t>
    </r>
    <r>
      <rPr>
        <b/>
        <sz val="6"/>
        <rFont val="メイリオ"/>
        <family val="3"/>
        <charset val="128"/>
      </rPr>
      <t/>
    </r>
    <rPh sb="0" eb="3">
      <t>レンラクサキ</t>
    </rPh>
    <phoneticPr fontId="5"/>
  </si>
  <si>
    <t>GB102</t>
  </si>
  <si>
    <t>過去の受賞歴</t>
  </si>
  <si>
    <t>R41C7</t>
    <phoneticPr fontId="5"/>
  </si>
  <si>
    <t>文字107</t>
  </si>
  <si>
    <t>担当者名</t>
  </si>
  <si>
    <t>住所</t>
    <rPh sb="0" eb="2">
      <t>ジュウショ</t>
    </rPh>
    <phoneticPr fontId="5"/>
  </si>
  <si>
    <t>@</t>
    <phoneticPr fontId="5"/>
  </si>
  <si>
    <t>RB104</t>
  </si>
  <si>
    <t>有</t>
    <phoneticPr fontId="5"/>
  </si>
  <si>
    <t>R41C8</t>
    <phoneticPr fontId="5"/>
  </si>
  <si>
    <t>文字108</t>
  </si>
  <si>
    <t>　TEL：</t>
  </si>
  <si>
    <t>RB105</t>
  </si>
  <si>
    <t>無</t>
    <phoneticPr fontId="5"/>
  </si>
  <si>
    <t>R42C8</t>
    <phoneticPr fontId="5"/>
  </si>
  <si>
    <t>文字109</t>
  </si>
  <si>
    <t>　FAX：</t>
  </si>
  <si>
    <t>活 動 名</t>
    <rPh sb="0" eb="1">
      <t>カツ</t>
    </rPh>
    <rPh sb="2" eb="3">
      <t>ドウ</t>
    </rPh>
    <rPh sb="4" eb="5">
      <t>メイ</t>
    </rPh>
    <phoneticPr fontId="5"/>
  </si>
  <si>
    <t>団 体 名
（氏名）</t>
    <rPh sb="0" eb="1">
      <t>ダン</t>
    </rPh>
    <rPh sb="2" eb="3">
      <t>カラダ</t>
    </rPh>
    <rPh sb="4" eb="5">
      <t>メイ</t>
    </rPh>
    <rPh sb="7" eb="9">
      <t>シメイ</t>
    </rPh>
    <phoneticPr fontId="5"/>
  </si>
  <si>
    <t>GB103</t>
  </si>
  <si>
    <t>過去の報道歴</t>
  </si>
  <si>
    <t>R43C7</t>
    <phoneticPr fontId="5"/>
  </si>
  <si>
    <t>文字110</t>
  </si>
  <si>
    <t>〒</t>
  </si>
  <si>
    <t>7</t>
    <phoneticPr fontId="5"/>
  </si>
  <si>
    <t>8</t>
    <phoneticPr fontId="5"/>
  </si>
  <si>
    <t>RB106</t>
  </si>
  <si>
    <t>R43C8</t>
    <phoneticPr fontId="5"/>
  </si>
  <si>
    <t>文字111</t>
  </si>
  <si>
    <t>　　　　－　　　　－</t>
  </si>
  <si>
    <t>RB107</t>
  </si>
  <si>
    <t>R44C8</t>
    <phoneticPr fontId="5"/>
  </si>
  <si>
    <t>文字112</t>
  </si>
  <si>
    <t>住所</t>
  </si>
  <si>
    <t>GB104</t>
  </si>
  <si>
    <t>活動に関する
効果測定（*3）</t>
  </si>
  <si>
    <t>R49C12</t>
    <phoneticPr fontId="5"/>
  </si>
  <si>
    <t>文字113</t>
  </si>
  <si>
    <t>連絡先 eメールアドレス</t>
  </si>
  <si>
    <t>代表者年齢</t>
    <rPh sb="0" eb="3">
      <t>ダイヒョウシャ</t>
    </rPh>
    <rPh sb="3" eb="5">
      <t>ネンレイ</t>
    </rPh>
    <phoneticPr fontId="5"/>
  </si>
  <si>
    <t>団体の
年齢構成</t>
    <rPh sb="0" eb="2">
      <t>ダンタイ</t>
    </rPh>
    <rPh sb="4" eb="6">
      <t>ネンレイ</t>
    </rPh>
    <rPh sb="6" eb="8">
      <t>コウセイ</t>
    </rPh>
    <phoneticPr fontId="5"/>
  </si>
  <si>
    <t>１‐小・中学生</t>
    <rPh sb="2" eb="3">
      <t>ショウ</t>
    </rPh>
    <phoneticPr fontId="5"/>
  </si>
  <si>
    <t>人</t>
    <rPh sb="0" eb="1">
      <t>ニン</t>
    </rPh>
    <phoneticPr fontId="5"/>
  </si>
  <si>
    <t>２‐高校生</t>
    <rPh sb="2" eb="5">
      <t>コウコウセイ</t>
    </rPh>
    <phoneticPr fontId="5"/>
  </si>
  <si>
    <t>３‐大学生（専門学校等含む）</t>
    <phoneticPr fontId="5"/>
  </si>
  <si>
    <t>RB108</t>
  </si>
  <si>
    <t>R49C13</t>
    <phoneticPr fontId="5"/>
  </si>
  <si>
    <t>文字114</t>
    <phoneticPr fontId="5"/>
  </si>
  <si>
    <t>活 動 名</t>
  </si>
  <si>
    <t>コントロールなし</t>
  </si>
  <si>
    <t>●以下</t>
  </si>
  <si>
    <t>71</t>
    <phoneticPr fontId="5"/>
  </si>
  <si>
    <t>70字以内で記入</t>
    <phoneticPr fontId="5"/>
  </si>
  <si>
    <t>歳</t>
    <rPh sb="0" eb="1">
      <t>サイ</t>
    </rPh>
    <phoneticPr fontId="5"/>
  </si>
  <si>
    <t>７‐把握していない</t>
    <rPh sb="2" eb="4">
      <t>ハアク</t>
    </rPh>
    <phoneticPr fontId="5"/>
  </si>
  <si>
    <t>計</t>
    <rPh sb="0" eb="1">
      <t>ケイ</t>
    </rPh>
    <phoneticPr fontId="5"/>
  </si>
  <si>
    <t>RB109</t>
  </si>
  <si>
    <t>R50C13</t>
    <phoneticPr fontId="5"/>
  </si>
  <si>
    <t>文字115</t>
  </si>
  <si>
    <t>GB105</t>
  </si>
  <si>
    <t>活動で
使用する資料</t>
  </si>
  <si>
    <t>R51C7</t>
    <phoneticPr fontId="5"/>
  </si>
  <si>
    <t>文字116</t>
  </si>
  <si>
    <t>団 体 名
（氏名）</t>
  </si>
  <si>
    <t>RB110</t>
  </si>
  <si>
    <t>R51C8</t>
    <phoneticPr fontId="5"/>
  </si>
  <si>
    <t>文字117</t>
  </si>
  <si>
    <t>RB113</t>
  </si>
  <si>
    <t>R88C33</t>
    <phoneticPr fontId="5"/>
  </si>
  <si>
    <t>文字121</t>
  </si>
  <si>
    <t>GB107</t>
  </si>
  <si>
    <t>高齢者の雇用に繋がっている</t>
  </si>
  <si>
    <t>R89C18</t>
    <phoneticPr fontId="5"/>
  </si>
  <si>
    <t>文字122</t>
  </si>
  <si>
    <t>活動の特徴等</t>
    <phoneticPr fontId="5"/>
  </si>
  <si>
    <t>RB114</t>
  </si>
  <si>
    <t>R89C19</t>
    <phoneticPr fontId="5"/>
  </si>
  <si>
    <t>数量104</t>
  </si>
  <si>
    <t>代表者年齢</t>
  </si>
  <si>
    <t>●以上</t>
  </si>
  <si>
    <t>RB115</t>
  </si>
  <si>
    <t>R89C25</t>
    <phoneticPr fontId="5"/>
  </si>
  <si>
    <t>数量105</t>
  </si>
  <si>
    <t>団体の
年齢構成１‐小・中学生</t>
  </si>
  <si>
    <t>複数の取組がある場合、最も長いものを記入</t>
    <phoneticPr fontId="5"/>
  </si>
  <si>
    <t>直近1年間の食育活動の回数
（複数の体験についてはそれぞれの回数と累計）　　　　</t>
    <rPh sb="0" eb="2">
      <t>チョッキン</t>
    </rPh>
    <rPh sb="3" eb="5">
      <t>ネンカン</t>
    </rPh>
    <rPh sb="6" eb="8">
      <t>ショクイク</t>
    </rPh>
    <rPh sb="8" eb="10">
      <t>カツドウ</t>
    </rPh>
    <rPh sb="11" eb="13">
      <t>カイスウ</t>
    </rPh>
    <rPh sb="15" eb="17">
      <t>フクスウ</t>
    </rPh>
    <rPh sb="18" eb="20">
      <t>タイケン</t>
    </rPh>
    <rPh sb="30" eb="32">
      <t>カイスウ</t>
    </rPh>
    <rPh sb="33" eb="35">
      <t>ルイケイ</t>
    </rPh>
    <phoneticPr fontId="5"/>
  </si>
  <si>
    <t>GB108</t>
  </si>
  <si>
    <t>の雇用の拡大に繋がっている</t>
  </si>
  <si>
    <t>R90C22</t>
    <phoneticPr fontId="5"/>
  </si>
  <si>
    <t>数量106</t>
  </si>
  <si>
    <t>団体の
年齢構成２‐高校生</t>
  </si>
  <si>
    <t>RB116</t>
  </si>
  <si>
    <t>R90C23</t>
    <phoneticPr fontId="5"/>
  </si>
  <si>
    <t>数量107</t>
  </si>
  <si>
    <t>団体の
年齢構成３‐大学生（専門学校等含む）</t>
  </si>
  <si>
    <t>主な体験活動の
場所(地域)・施設</t>
    <phoneticPr fontId="5"/>
  </si>
  <si>
    <t>RB119</t>
  </si>
  <si>
    <t>同意しない</t>
    <phoneticPr fontId="5"/>
  </si>
  <si>
    <t>R98C15</t>
    <phoneticPr fontId="5"/>
  </si>
  <si>
    <t>数量111</t>
  </si>
  <si>
    <t>団体の
年齢構成７‐把握していない</t>
  </si>
  <si>
    <t>GB110</t>
  </si>
  <si>
    <t>写真の送付について</t>
  </si>
  <si>
    <t>R99C8</t>
    <phoneticPr fontId="5"/>
  </si>
  <si>
    <t>文字123</t>
  </si>
  <si>
    <t>活動の資金
※複数回答可</t>
    <rPh sb="3" eb="5">
      <t>シキン</t>
    </rPh>
    <phoneticPr fontId="5"/>
  </si>
  <si>
    <t>RB120</t>
  </si>
  <si>
    <t>R99C9</t>
    <phoneticPr fontId="5"/>
  </si>
  <si>
    <t>文字124</t>
  </si>
  <si>
    <t>（</t>
    <phoneticPr fontId="5"/>
  </si>
  <si>
    <t>）</t>
    <phoneticPr fontId="5"/>
  </si>
  <si>
    <t>現在の活動資金　年間　約</t>
    <phoneticPr fontId="5"/>
  </si>
  <si>
    <t>円</t>
  </si>
  <si>
    <t>RB121</t>
  </si>
  <si>
    <t>R99C15</t>
    <phoneticPr fontId="5"/>
  </si>
  <si>
    <t>文字125</t>
  </si>
  <si>
    <t>今後の展開予定</t>
    <rPh sb="0" eb="2">
      <t>コンゴ</t>
    </rPh>
    <rPh sb="3" eb="5">
      <t>テンカイ</t>
    </rPh>
    <rPh sb="5" eb="7">
      <t>ヨテイ</t>
    </rPh>
    <phoneticPr fontId="5"/>
  </si>
  <si>
    <t>文字135</t>
  </si>
  <si>
    <t>対象活動の目的や
始めた経緯</t>
  </si>
  <si>
    <t>152</t>
    <phoneticPr fontId="5"/>
  </si>
  <si>
    <t>150字以内で記入</t>
    <phoneticPr fontId="5"/>
  </si>
  <si>
    <t>数量112</t>
  </si>
  <si>
    <t>活動の継続年数</t>
  </si>
  <si>
    <t>１‐未就学児</t>
    <phoneticPr fontId="5"/>
  </si>
  <si>
    <t>２‐親子</t>
    <phoneticPr fontId="5"/>
  </si>
  <si>
    <t>組</t>
    <rPh sb="0" eb="1">
      <t>クミ</t>
    </rPh>
    <phoneticPr fontId="5"/>
  </si>
  <si>
    <t>３‐小・中学生</t>
    <rPh sb="2" eb="3">
      <t>ショウ</t>
    </rPh>
    <phoneticPr fontId="5"/>
  </si>
  <si>
    <t>４‐高校生</t>
    <rPh sb="2" eb="5">
      <t>コウコウセイ</t>
    </rPh>
    <phoneticPr fontId="5"/>
  </si>
  <si>
    <t>５‐大学生（専門学校等含む）</t>
    <phoneticPr fontId="5"/>
  </si>
  <si>
    <t>RB117</t>
  </si>
  <si>
    <t>R90C29</t>
    <phoneticPr fontId="5"/>
  </si>
  <si>
    <t>数量108</t>
  </si>
  <si>
    <t>団体の
年齢構成４‐大人（概ね20～30代）</t>
  </si>
  <si>
    <t>６‐大人（概ね20～30代）</t>
    <rPh sb="5" eb="6">
      <t>オオム</t>
    </rPh>
    <rPh sb="12" eb="13">
      <t>ダイ</t>
    </rPh>
    <phoneticPr fontId="5"/>
  </si>
  <si>
    <t>８‐大人（70歳以上）</t>
    <rPh sb="7" eb="10">
      <t>サイイジョウ</t>
    </rPh>
    <phoneticPr fontId="5"/>
  </si>
  <si>
    <t>９‐会員のみ</t>
    <phoneticPr fontId="5"/>
  </si>
  <si>
    <t>GB109</t>
  </si>
  <si>
    <t>情報公開の可否</t>
  </si>
  <si>
    <t>R98C8</t>
    <phoneticPr fontId="5"/>
  </si>
  <si>
    <t>数量109</t>
  </si>
  <si>
    <t>団体の
年齢構成５‐大人（４及び６以外）</t>
  </si>
  <si>
    <t>１０‐その他</t>
    <phoneticPr fontId="5"/>
  </si>
  <si>
    <t>年間のべ参加人数　計</t>
    <phoneticPr fontId="5"/>
  </si>
  <si>
    <t>人</t>
    <phoneticPr fontId="5"/>
  </si>
  <si>
    <t>（うち新規</t>
    <phoneticPr fontId="5"/>
  </si>
  <si>
    <t>人、リピーター</t>
    <phoneticPr fontId="5"/>
  </si>
  <si>
    <t>人）</t>
    <phoneticPr fontId="5"/>
  </si>
  <si>
    <t>RB118</t>
  </si>
  <si>
    <t>同意する</t>
    <phoneticPr fontId="5"/>
  </si>
  <si>
    <t>R98C9</t>
    <phoneticPr fontId="5"/>
  </si>
  <si>
    <t>数量110</t>
  </si>
  <si>
    <t>団体の
年齢構成６‐大人（70歳以上）</t>
  </si>
  <si>
    <t>有</t>
    <rPh sb="0" eb="1">
      <t>アリ</t>
    </rPh>
    <phoneticPr fontId="5"/>
  </si>
  <si>
    <t>数量113</t>
  </si>
  <si>
    <t>直近１年間の参加対象・人数１‐未就学児</t>
  </si>
  <si>
    <t>無</t>
    <rPh sb="0" eb="1">
      <t>ナ</t>
    </rPh>
    <phoneticPr fontId="5"/>
  </si>
  <si>
    <t>数量114</t>
  </si>
  <si>
    <t>直近１年間の参加対象・人数２‐親子</t>
  </si>
  <si>
    <t>文字129</t>
  </si>
  <si>
    <t>活動の重点テーマ健康寿命の延伸につながる食育の推進</t>
  </si>
  <si>
    <t>○,1,2,3,4,5,6</t>
    <phoneticPr fontId="5"/>
  </si>
  <si>
    <t>プルダウンリストから選択</t>
    <phoneticPr fontId="5"/>
  </si>
  <si>
    <t>文字130</t>
  </si>
  <si>
    <t>活動の重点テーマ食の循環や環境を意識した食育の推進</t>
  </si>
  <si>
    <t>文字131</t>
  </si>
  <si>
    <t>活動の重点テーマ食文化の継承に向けた食育の推進</t>
  </si>
  <si>
    <t>文字132</t>
  </si>
  <si>
    <t>活動の重点テーマその他食育を推進</t>
  </si>
  <si>
    <t>情報発信の実績</t>
    <rPh sb="0" eb="2">
      <t>ジョウホウ</t>
    </rPh>
    <rPh sb="2" eb="4">
      <t>ハッシン</t>
    </rPh>
    <rPh sb="5" eb="7">
      <t>ジッセキ</t>
    </rPh>
    <phoneticPr fontId="5"/>
  </si>
  <si>
    <t>文字133</t>
  </si>
  <si>
    <t>活動の重点テーマその他食育を推進（具体的に</t>
  </si>
  <si>
    <t>文字134</t>
  </si>
  <si>
    <t>対象活動の
概要や特徴</t>
  </si>
  <si>
    <t>文字136</t>
  </si>
  <si>
    <t>直近1年間の体験活動の回数
（複数の体験についてはそれぞれの回数と累計）　　　　</t>
  </si>
  <si>
    <t>文字137</t>
  </si>
  <si>
    <t>直近１年間の参加対象・人数１０‐その他内容</t>
  </si>
  <si>
    <t>RB111</t>
  </si>
  <si>
    <t>R52C8</t>
    <phoneticPr fontId="5"/>
  </si>
  <si>
    <t>文字118</t>
  </si>
  <si>
    <t>代表者名
（団体の場合）</t>
  </si>
  <si>
    <t>生涯を通じた心身の健康を支える食育を推進する活動</t>
    <rPh sb="0" eb="2">
      <t>ショウガイ</t>
    </rPh>
    <rPh sb="3" eb="4">
      <t>ツウ</t>
    </rPh>
    <rPh sb="6" eb="8">
      <t>シンシン</t>
    </rPh>
    <rPh sb="9" eb="11">
      <t>ケンコウ</t>
    </rPh>
    <rPh sb="12" eb="13">
      <t>ササ</t>
    </rPh>
    <rPh sb="15" eb="17">
      <t>ショクイク</t>
    </rPh>
    <rPh sb="18" eb="20">
      <t>スイシン</t>
    </rPh>
    <rPh sb="22" eb="24">
      <t>カツドウ</t>
    </rPh>
    <phoneticPr fontId="5"/>
  </si>
  <si>
    <t>持続可能な食を支える食育を推進する活動</t>
    <rPh sb="0" eb="2">
      <t>ジゾク</t>
    </rPh>
    <rPh sb="2" eb="4">
      <t>カノウ</t>
    </rPh>
    <rPh sb="5" eb="6">
      <t>ショク</t>
    </rPh>
    <rPh sb="7" eb="8">
      <t>ササ</t>
    </rPh>
    <rPh sb="10" eb="12">
      <t>ショクイク</t>
    </rPh>
    <rPh sb="13" eb="15">
      <t>スイシン</t>
    </rPh>
    <rPh sb="17" eb="19">
      <t>カツドウ</t>
    </rPh>
    <phoneticPr fontId="5"/>
  </si>
  <si>
    <t>GB106</t>
  </si>
  <si>
    <t>女性の企画・立案などの参画</t>
  </si>
  <si>
    <t>R88C18</t>
    <phoneticPr fontId="5"/>
  </si>
  <si>
    <t>文字119</t>
  </si>
  <si>
    <t>「新たな日常」やデジタル化に対応した食育を推進する活動</t>
    <rPh sb="1" eb="2">
      <t>アラ</t>
    </rPh>
    <rPh sb="4" eb="6">
      <t>ニチジョウ</t>
    </rPh>
    <rPh sb="12" eb="13">
      <t>カ</t>
    </rPh>
    <rPh sb="14" eb="16">
      <t>タイオウ</t>
    </rPh>
    <rPh sb="18" eb="20">
      <t>ショクイク</t>
    </rPh>
    <rPh sb="21" eb="23">
      <t>スイシン</t>
    </rPh>
    <rPh sb="25" eb="27">
      <t>カツドウ</t>
    </rPh>
    <phoneticPr fontId="5"/>
  </si>
  <si>
    <t>（具体的に</t>
    <phoneticPr fontId="5"/>
  </si>
  <si>
    <t>RB112</t>
  </si>
  <si>
    <t>R88C19</t>
    <phoneticPr fontId="5"/>
  </si>
  <si>
    <t>文字120</t>
  </si>
  <si>
    <t>担当者名
（代表者以外の場合）</t>
  </si>
  <si>
    <t>①</t>
    <phoneticPr fontId="5"/>
  </si>
  <si>
    <t>数量115</t>
  </si>
  <si>
    <t>直近１年間の参加対象・人数３‐小・中学生</t>
  </si>
  <si>
    <t>数量116</t>
  </si>
  <si>
    <t>直近１年間の参加対象・人数４‐高校生</t>
  </si>
  <si>
    <t>数量117</t>
  </si>
  <si>
    <t>直近１年間の参加対象・人数５‐大学生（専門学校等含む）</t>
  </si>
  <si>
    <t>数量118</t>
  </si>
  <si>
    <t>直近１年間の参加対象・人数６‐大人（概ね20～30代）</t>
  </si>
  <si>
    <t>数量119</t>
  </si>
  <si>
    <t>直近１年間の参加対象・人数７‐大人（５及び８以外）</t>
  </si>
  <si>
    <t>文字138</t>
  </si>
  <si>
    <t>主な体験活動の
場所(地域)・施設</t>
  </si>
  <si>
    <t>数量126</t>
  </si>
  <si>
    <t>現在の活動資金　年間　約</t>
  </si>
  <si>
    <t>文字141</t>
  </si>
  <si>
    <t>文字142</t>
  </si>
  <si>
    <t>文字143</t>
  </si>
  <si>
    <t>情報発信の実績</t>
  </si>
  <si>
    <t>文字145</t>
  </si>
  <si>
    <t>数量121</t>
  </si>
  <si>
    <t>直近１年間の参加対象・人数９‐会員のみ</t>
  </si>
  <si>
    <t>数量123</t>
  </si>
  <si>
    <t>直近１年間の参加対象・人数年間のべ参加人数　計</t>
  </si>
  <si>
    <t>数量125</t>
  </si>
  <si>
    <t>直近１年間の参加対象・人数人、リピーター</t>
  </si>
  <si>
    <t>数量127</t>
  </si>
  <si>
    <t>（女性の比率　約</t>
  </si>
  <si>
    <t>小数点</t>
  </si>
  <si>
    <t>●より大きい</t>
  </si>
  <si>
    <t>0</t>
    <phoneticPr fontId="5"/>
  </si>
  <si>
    <t>文字152</t>
  </si>
  <si>
    <t>確認事項</t>
    <rPh sb="0" eb="2">
      <t>カクニン</t>
    </rPh>
    <rPh sb="2" eb="4">
      <t>ジコウ</t>
    </rPh>
    <phoneticPr fontId="5"/>
  </si>
  <si>
    <t>情報公開の可否</t>
    <rPh sb="0" eb="2">
      <t>ジョウホウ</t>
    </rPh>
    <rPh sb="2" eb="4">
      <t>コウカイ</t>
    </rPh>
    <rPh sb="5" eb="7">
      <t>カヒ</t>
    </rPh>
    <phoneticPr fontId="5"/>
  </si>
  <si>
    <t>推薦対象活動（推薦調書の記載内容、添付写真など）について、農林水産省が食育推進のためパンフレットや冊子、ホームページ等に掲載することについて</t>
    <rPh sb="0" eb="2">
      <t>スイセン</t>
    </rPh>
    <rPh sb="2" eb="4">
      <t>タイショウ</t>
    </rPh>
    <rPh sb="4" eb="6">
      <t>カツドウ</t>
    </rPh>
    <rPh sb="7" eb="9">
      <t>スイセン</t>
    </rPh>
    <rPh sb="9" eb="11">
      <t>チョウショ</t>
    </rPh>
    <rPh sb="12" eb="14">
      <t>キサイ</t>
    </rPh>
    <rPh sb="14" eb="16">
      <t>ナイヨウ</t>
    </rPh>
    <rPh sb="17" eb="19">
      <t>テンプ</t>
    </rPh>
    <rPh sb="19" eb="21">
      <t>ジャシン</t>
    </rPh>
    <rPh sb="29" eb="31">
      <t>ノウリン</t>
    </rPh>
    <rPh sb="31" eb="34">
      <t>スイサンショウ</t>
    </rPh>
    <rPh sb="35" eb="36">
      <t>ショク</t>
    </rPh>
    <rPh sb="36" eb="37">
      <t>イク</t>
    </rPh>
    <rPh sb="37" eb="39">
      <t>スイシン</t>
    </rPh>
    <rPh sb="49" eb="51">
      <t>サッシ</t>
    </rPh>
    <rPh sb="58" eb="59">
      <t>ナド</t>
    </rPh>
    <rPh sb="60" eb="62">
      <t>ケイサイ</t>
    </rPh>
    <phoneticPr fontId="5"/>
  </si>
  <si>
    <t>※どちらかを選んでください。</t>
    <rPh sb="6" eb="7">
      <t>エラ</t>
    </rPh>
    <phoneticPr fontId="5"/>
  </si>
  <si>
    <t>本表彰を知ったきっかけについて</t>
    <rPh sb="0" eb="1">
      <t>ホン</t>
    </rPh>
    <rPh sb="1" eb="3">
      <t>ヒョウショウ</t>
    </rPh>
    <rPh sb="4" eb="5">
      <t>シ</t>
    </rPh>
    <phoneticPr fontId="5"/>
  </si>
  <si>
    <t>１‐農林水産省ホームページ</t>
    <rPh sb="2" eb="4">
      <t>ノウリン</t>
    </rPh>
    <rPh sb="4" eb="7">
      <t>スイサンショウ</t>
    </rPh>
    <phoneticPr fontId="5"/>
  </si>
  <si>
    <t>２‐農林水産省メールマガジン</t>
    <rPh sb="2" eb="4">
      <t>ノウリン</t>
    </rPh>
    <rPh sb="4" eb="7">
      <t>スイサンショウ</t>
    </rPh>
    <phoneticPr fontId="5"/>
  </si>
  <si>
    <t>３‐チラシ・ポスター</t>
    <phoneticPr fontId="5"/>
  </si>
  <si>
    <t>４‐その他</t>
    <phoneticPr fontId="5"/>
  </si>
  <si>
    <t>（注）応募用紙は返却いたしませんので、必要な場合は写しを取ってお送りください。</t>
    <rPh sb="1" eb="2">
      <t>チュウ</t>
    </rPh>
    <rPh sb="19" eb="21">
      <t>ヒツヨウ</t>
    </rPh>
    <rPh sb="22" eb="24">
      <t>バアイ</t>
    </rPh>
    <rPh sb="25" eb="26">
      <t>ウツ</t>
    </rPh>
    <rPh sb="28" eb="29">
      <t>ト</t>
    </rPh>
    <rPh sb="32" eb="33">
      <t>オク</t>
    </rPh>
    <phoneticPr fontId="5"/>
  </si>
  <si>
    <t>個人情報の取扱いについて</t>
    <phoneticPr fontId="5"/>
  </si>
  <si>
    <t>応募の際にご記入いただいた個人情報は、「食育活動表彰」のほか農林水産省が実施する食育に関する表彰の審査及び審査にあたっての都道府県関係行政部局への問い合わせ、表彰式招待状の送付、審査結果の通知にのみ活用します。それ以外の目的には一切使用いたしません。応募者の個人情報を応募者の同意無しに業務委託先以外の第三者に開示・提供することはございません（法令等により開示を求められた場合を除く）。お申込に際して取得した個人情報は応募締切後、保存期間経過後に破棄いたします。</t>
    <rPh sb="20" eb="22">
      <t>ショクイク</t>
    </rPh>
    <rPh sb="22" eb="24">
      <t>カツドウ</t>
    </rPh>
    <rPh sb="24" eb="26">
      <t>ヒョウショウ</t>
    </rPh>
    <rPh sb="30" eb="32">
      <t>ノウリン</t>
    </rPh>
    <rPh sb="32" eb="35">
      <t>スイサンショウ</t>
    </rPh>
    <rPh sb="36" eb="38">
      <t>ジッシ</t>
    </rPh>
    <rPh sb="40" eb="42">
      <t>ショクイク</t>
    </rPh>
    <rPh sb="43" eb="44">
      <t>カン</t>
    </rPh>
    <rPh sb="46" eb="48">
      <t>ヒョウショウ</t>
    </rPh>
    <rPh sb="51" eb="52">
      <t>オヨ</t>
    </rPh>
    <phoneticPr fontId="5"/>
  </si>
  <si>
    <t>②</t>
    <phoneticPr fontId="5"/>
  </si>
  <si>
    <t>推薦者の役職及び氏名</t>
    <rPh sb="0" eb="3">
      <t>スイセンシャ</t>
    </rPh>
    <rPh sb="4" eb="6">
      <t>ヤクショク</t>
    </rPh>
    <rPh sb="6" eb="7">
      <t>オヨ</t>
    </rPh>
    <rPh sb="8" eb="10">
      <t>シメイ</t>
    </rPh>
    <phoneticPr fontId="5"/>
  </si>
  <si>
    <t>住 所 等</t>
    <rPh sb="0" eb="1">
      <t>ジュウ</t>
    </rPh>
    <rPh sb="2" eb="3">
      <t>ショ</t>
    </rPh>
    <rPh sb="4" eb="5">
      <t>トウ</t>
    </rPh>
    <phoneticPr fontId="5"/>
  </si>
  <si>
    <t>連絡先部署等</t>
    <rPh sb="0" eb="3">
      <t>レンラクサキ</t>
    </rPh>
    <rPh sb="3" eb="5">
      <t>ブショ</t>
    </rPh>
    <rPh sb="5" eb="6">
      <t>トウ</t>
    </rPh>
    <phoneticPr fontId="5"/>
  </si>
  <si>
    <t>※70字以内にまとめてください</t>
    <phoneticPr fontId="5"/>
  </si>
  <si>
    <t>４‐大人（概ね20～30代)</t>
    <rPh sb="2" eb="4">
      <t>オトナ</t>
    </rPh>
    <rPh sb="5" eb="6">
      <t>オオム</t>
    </rPh>
    <rPh sb="12" eb="13">
      <t>ダイ</t>
    </rPh>
    <phoneticPr fontId="5"/>
  </si>
  <si>
    <t>５‐大人（概ね40代～60代）</t>
    <rPh sb="2" eb="4">
      <t>オトナ</t>
    </rPh>
    <rPh sb="5" eb="6">
      <t>オオム</t>
    </rPh>
    <rPh sb="9" eb="10">
      <t>ダイ</t>
    </rPh>
    <rPh sb="13" eb="14">
      <t>ダイ</t>
    </rPh>
    <phoneticPr fontId="5"/>
  </si>
  <si>
    <t>６‐大人（70歳以上）</t>
    <rPh sb="2" eb="4">
      <t>オトナ</t>
    </rPh>
    <rPh sb="7" eb="10">
      <t>サイイジョウ</t>
    </rPh>
    <phoneticPr fontId="5"/>
  </si>
  <si>
    <t>推薦対象活動の概要（自薦の場合はこちらから入力してください）</t>
    <rPh sb="0" eb="2">
      <t>スイセン</t>
    </rPh>
    <rPh sb="2" eb="4">
      <t>タイショウ</t>
    </rPh>
    <rPh sb="4" eb="6">
      <t>カツドウ</t>
    </rPh>
    <rPh sb="7" eb="9">
      <t>ガイヨウ</t>
    </rPh>
    <rPh sb="10" eb="12">
      <t>ジセン</t>
    </rPh>
    <rPh sb="13" eb="15">
      <t>バアイ</t>
    </rPh>
    <rPh sb="21" eb="23">
      <t>ニュウリョク</t>
    </rPh>
    <phoneticPr fontId="5"/>
  </si>
  <si>
    <t>※表彰の名称、主催者、受賞した時期等をご記入ください</t>
    <rPh sb="1" eb="3">
      <t>ヒョウショウ</t>
    </rPh>
    <rPh sb="11" eb="13">
      <t>ジュショウ</t>
    </rPh>
    <rPh sb="15" eb="17">
      <t>ジキ</t>
    </rPh>
    <phoneticPr fontId="5"/>
  </si>
  <si>
    <t>※掲載媒体（新聞、テレビ、雑誌等）の名称、時期をご記入ください</t>
    <phoneticPr fontId="5"/>
  </si>
  <si>
    <t>※300字以内でご記入ください</t>
    <phoneticPr fontId="5"/>
  </si>
  <si>
    <t>７‐大人（概ね40代～60代）</t>
    <phoneticPr fontId="5"/>
  </si>
  <si>
    <t>継続性</t>
    <rPh sb="0" eb="3">
      <t>ケイゾクセイ</t>
    </rPh>
    <phoneticPr fontId="5"/>
  </si>
  <si>
    <t>実践性</t>
    <rPh sb="0" eb="3">
      <t>ジッセンセイ</t>
    </rPh>
    <phoneticPr fontId="5"/>
  </si>
  <si>
    <t>※有の場合は資料にアンケート結果等を添付してください
　アンケート以外に実施している効果測定があればご記入ください</t>
    <rPh sb="1" eb="2">
      <t>アリ</t>
    </rPh>
    <rPh sb="3" eb="5">
      <t>バアイ</t>
    </rPh>
    <rPh sb="6" eb="8">
      <t>シリョウ</t>
    </rPh>
    <rPh sb="14" eb="16">
      <t>ケッカ</t>
    </rPh>
    <rPh sb="16" eb="17">
      <t>トウ</t>
    </rPh>
    <rPh sb="18" eb="20">
      <t>テンプ</t>
    </rPh>
    <rPh sb="51" eb="53">
      <t>キニュウ</t>
    </rPh>
    <phoneticPr fontId="5"/>
  </si>
  <si>
    <t>※100字以内でご記入ください（箇条書き可）</t>
    <rPh sb="9" eb="11">
      <t>キニュウ</t>
    </rPh>
    <rPh sb="16" eb="19">
      <t>カジョウガ</t>
    </rPh>
    <rPh sb="20" eb="21">
      <t>カ</t>
    </rPh>
    <phoneticPr fontId="4"/>
  </si>
  <si>
    <t>※100字以内でご記入ください</t>
    <rPh sb="9" eb="11">
      <t>キニュウ</t>
    </rPh>
    <phoneticPr fontId="4"/>
  </si>
  <si>
    <t>※100字以内でご記入ください</t>
    <rPh sb="9" eb="11">
      <t>キニュウ</t>
    </rPh>
    <phoneticPr fontId="5"/>
  </si>
  <si>
    <t>推薦者</t>
    <rPh sb="0" eb="1">
      <t>スイ</t>
    </rPh>
    <rPh sb="1" eb="2">
      <t>ススム</t>
    </rPh>
    <rPh sb="2" eb="3">
      <t>シャ</t>
    </rPh>
    <phoneticPr fontId="5"/>
  </si>
  <si>
    <r>
      <t xml:space="preserve">推薦者の所属
</t>
    </r>
    <r>
      <rPr>
        <sz val="8"/>
        <rFont val="ＭＳ Ｐゴシック"/>
        <family val="3"/>
        <charset val="128"/>
      </rPr>
      <t>（自治体名・大学名等）</t>
    </r>
    <rPh sb="0" eb="1">
      <t>スイ</t>
    </rPh>
    <rPh sb="1" eb="2">
      <t>ススム</t>
    </rPh>
    <rPh sb="2" eb="3">
      <t>シャ</t>
    </rPh>
    <rPh sb="4" eb="6">
      <t>ショゾク</t>
    </rPh>
    <rPh sb="8" eb="12">
      <t>ジチタイメイ</t>
    </rPh>
    <rPh sb="13" eb="15">
      <t>ダイガク</t>
    </rPh>
    <rPh sb="15" eb="16">
      <t>メイ</t>
    </rPh>
    <rPh sb="16" eb="17">
      <t>トウ</t>
    </rPh>
    <phoneticPr fontId="5"/>
  </si>
  <si>
    <t>活動している団体等について</t>
    <rPh sb="0" eb="2">
      <t>カツドウ</t>
    </rPh>
    <rPh sb="6" eb="8">
      <t>ダンタイ</t>
    </rPh>
    <rPh sb="8" eb="9">
      <t>トウ</t>
    </rPh>
    <phoneticPr fontId="5"/>
  </si>
  <si>
    <t>代表者名・役職等
（団体の場合）</t>
    <rPh sb="0" eb="3">
      <t>ダイヒョウシャ</t>
    </rPh>
    <rPh sb="3" eb="4">
      <t>メイ</t>
    </rPh>
    <rPh sb="5" eb="8">
      <t>ヤクショクトウ</t>
    </rPh>
    <rPh sb="10" eb="12">
      <t>ダンタイ</t>
    </rPh>
    <rPh sb="13" eb="15">
      <t>バアイ</t>
    </rPh>
    <phoneticPr fontId="5"/>
  </si>
  <si>
    <t>担当者名・役職等
（代表者以外の場合）</t>
    <rPh sb="5" eb="8">
      <t>ヤクショクトウ</t>
    </rPh>
    <phoneticPr fontId="5"/>
  </si>
  <si>
    <t>活動の開始時期及び継続年数</t>
    <rPh sb="0" eb="2">
      <t>カツドウ</t>
    </rPh>
    <rPh sb="3" eb="7">
      <t>カイシジキ</t>
    </rPh>
    <rPh sb="7" eb="8">
      <t>オヨ</t>
    </rPh>
    <rPh sb="9" eb="11">
      <t>ケイゾク</t>
    </rPh>
    <rPh sb="11" eb="13">
      <t>ネンスウ</t>
    </rPh>
    <phoneticPr fontId="5"/>
  </si>
  <si>
    <t>開始時期</t>
    <rPh sb="0" eb="4">
      <t>カイシジキ</t>
    </rPh>
    <phoneticPr fontId="5"/>
  </si>
  <si>
    <t>年頃</t>
    <rPh sb="0" eb="1">
      <t>ネン</t>
    </rPh>
    <rPh sb="1" eb="2">
      <t>コロ</t>
    </rPh>
    <phoneticPr fontId="5"/>
  </si>
  <si>
    <t>継続年数</t>
    <rPh sb="0" eb="4">
      <t>ケイゾクネンスウ</t>
    </rPh>
    <phoneticPr fontId="5"/>
  </si>
  <si>
    <t>活動に関する
効果測定</t>
    <rPh sb="0" eb="2">
      <t>カツドウ</t>
    </rPh>
    <rPh sb="3" eb="4">
      <t>カン</t>
    </rPh>
    <rPh sb="7" eb="9">
      <t>コウカ</t>
    </rPh>
    <rPh sb="9" eb="11">
      <t>ソクテイ</t>
    </rPh>
    <phoneticPr fontId="5"/>
  </si>
  <si>
    <t>活動の重点テーマ</t>
    <rPh sb="0" eb="2">
      <t>カツドウ</t>
    </rPh>
    <phoneticPr fontId="5"/>
  </si>
  <si>
    <t>役職名</t>
    <rPh sb="0" eb="3">
      <t>ヤクショクメイ</t>
    </rPh>
    <phoneticPr fontId="5"/>
  </si>
  <si>
    <t>※〇〇活動（～県～市）、△△体験会の開催（～県～市）など、活動内容と地域が分かるよう具体的に150字以内でご記入ください</t>
    <rPh sb="3" eb="5">
      <t>カツドウ</t>
    </rPh>
    <rPh sb="7" eb="8">
      <t>ケン</t>
    </rPh>
    <rPh sb="9" eb="10">
      <t>シ</t>
    </rPh>
    <rPh sb="13" eb="16">
      <t>タイケンカイ</t>
    </rPh>
    <rPh sb="17" eb="19">
      <t>カイサイ</t>
    </rPh>
    <rPh sb="22" eb="23">
      <t>ケン</t>
    </rPh>
    <rPh sb="24" eb="25">
      <t>シ</t>
    </rPh>
    <rPh sb="29" eb="31">
      <t>カツドウ</t>
    </rPh>
    <rPh sb="31" eb="33">
      <t>ナイヨウ</t>
    </rPh>
    <rPh sb="34" eb="36">
      <t>チイキ</t>
    </rPh>
    <rPh sb="36" eb="37">
      <t>ワ</t>
    </rPh>
    <rPh sb="42" eb="45">
      <t>グタイテキ</t>
    </rPh>
    <rPh sb="49" eb="50">
      <t>ジ</t>
    </rPh>
    <rPh sb="50" eb="52">
      <t>イナイ</t>
    </rPh>
    <rPh sb="54" eb="56">
      <t>キニュウ</t>
    </rPh>
    <phoneticPr fontId="5"/>
  </si>
  <si>
    <t>対象活動の目的</t>
    <rPh sb="5" eb="7">
      <t>モクテキ</t>
    </rPh>
    <phoneticPr fontId="4"/>
  </si>
  <si>
    <t>２‐企業・民間団体等からの助成</t>
    <phoneticPr fontId="5"/>
  </si>
  <si>
    <t>３‐行政の補助事業</t>
    <phoneticPr fontId="5"/>
  </si>
  <si>
    <t>※3、4に該当する場合は具体的に記載してください
　　例：○年度△省□事業など</t>
    <rPh sb="5" eb="7">
      <t>ガイトウ</t>
    </rPh>
    <rPh sb="9" eb="11">
      <t>バアイ</t>
    </rPh>
    <rPh sb="12" eb="15">
      <t>グタイテキ</t>
    </rPh>
    <rPh sb="16" eb="18">
      <t>キサイ</t>
    </rPh>
    <rPh sb="27" eb="28">
      <t>レイ</t>
    </rPh>
    <rPh sb="30" eb="32">
      <t>ネンド</t>
    </rPh>
    <rPh sb="33" eb="34">
      <t>ショウ</t>
    </rPh>
    <rPh sb="35" eb="37">
      <t>ジギョウ</t>
    </rPh>
    <phoneticPr fontId="5"/>
  </si>
  <si>
    <t>推薦対象活動において、最もＰＲしたい点についてご記入ください。　</t>
    <phoneticPr fontId="5"/>
  </si>
  <si>
    <t>活動で使用する資料</t>
    <rPh sb="0" eb="2">
      <t>カツドウ</t>
    </rPh>
    <rPh sb="3" eb="5">
      <t>シヨウ</t>
    </rPh>
    <rPh sb="7" eb="9">
      <t>シリョウ</t>
    </rPh>
    <phoneticPr fontId="5"/>
  </si>
  <si>
    <t>対象活動の内容</t>
    <rPh sb="5" eb="7">
      <t>ナイヨウ</t>
    </rPh>
    <phoneticPr fontId="4"/>
  </si>
  <si>
    <t>活動を始めた経緯</t>
    <rPh sb="3" eb="4">
      <t>ハジ</t>
    </rPh>
    <rPh sb="6" eb="8">
      <t>ケイイ</t>
    </rPh>
    <phoneticPr fontId="4"/>
  </si>
  <si>
    <t>※200字以内でご記入ください</t>
    <phoneticPr fontId="5"/>
  </si>
  <si>
    <t>※具体的に100字以内でご記入ください（箇条書き可）</t>
    <rPh sb="1" eb="4">
      <t>グタイテキ</t>
    </rPh>
    <rPh sb="13" eb="15">
      <t>キニュウ</t>
    </rPh>
    <rPh sb="20" eb="23">
      <t>カジョウガ</t>
    </rPh>
    <rPh sb="24" eb="25">
      <t>カ</t>
    </rPh>
    <phoneticPr fontId="4"/>
  </si>
  <si>
    <t>※200字以内でご記入ください</t>
    <rPh sb="4" eb="5">
      <t>ジ</t>
    </rPh>
    <rPh sb="5" eb="7">
      <t>イナイ</t>
    </rPh>
    <phoneticPr fontId="5"/>
  </si>
  <si>
    <t>〇〇　　　回、●●　　　回
年間累計　　　回</t>
    <rPh sb="14" eb="16">
      <t>ネンカン</t>
    </rPh>
    <phoneticPr fontId="5"/>
  </si>
  <si>
    <t>※活動で使用する資料等がありましたらご記入ください</t>
    <rPh sb="1" eb="3">
      <t>カツドウ</t>
    </rPh>
    <rPh sb="4" eb="6">
      <t>シヨウ</t>
    </rPh>
    <rPh sb="8" eb="10">
      <t>シリョウ</t>
    </rPh>
    <rPh sb="10" eb="11">
      <t>トウ</t>
    </rPh>
    <rPh sb="19" eb="21">
      <t>キニュウ</t>
    </rPh>
    <phoneticPr fontId="5"/>
  </si>
  <si>
    <t>直近１年間の
参加対象・人数</t>
    <rPh sb="0" eb="1">
      <t>チョク</t>
    </rPh>
    <rPh sb="1" eb="2">
      <t>チカ</t>
    </rPh>
    <rPh sb="3" eb="4">
      <t>ネン</t>
    </rPh>
    <rPh sb="4" eb="5">
      <t>カン</t>
    </rPh>
    <rPh sb="7" eb="9">
      <t>サンカ</t>
    </rPh>
    <rPh sb="9" eb="11">
      <t>タイショウ</t>
    </rPh>
    <rPh sb="12" eb="14">
      <t>ニンズウ</t>
    </rPh>
    <phoneticPr fontId="5"/>
  </si>
  <si>
    <t>行政の広報誌等の
活用の有無</t>
    <rPh sb="0" eb="2">
      <t>ギョウセイ</t>
    </rPh>
    <rPh sb="3" eb="6">
      <t>コウホウシ</t>
    </rPh>
    <rPh sb="6" eb="7">
      <t>トウ</t>
    </rPh>
    <rPh sb="9" eb="11">
      <t>カツヨウ</t>
    </rPh>
    <rPh sb="12" eb="14">
      <t>ウム</t>
    </rPh>
    <phoneticPr fontId="5"/>
  </si>
  <si>
    <t>HP、SNS活用の有無</t>
    <rPh sb="6" eb="8">
      <t>カツヨウ</t>
    </rPh>
    <rPh sb="9" eb="11">
      <t>ウム</t>
    </rPh>
    <phoneticPr fontId="5"/>
  </si>
  <si>
    <t>マスコミ等による
報道歴
（過去１０年以内）</t>
    <rPh sb="4" eb="5">
      <t>トウ</t>
    </rPh>
    <rPh sb="9" eb="11">
      <t>ホウドウ</t>
    </rPh>
    <rPh sb="11" eb="12">
      <t>レキ</t>
    </rPh>
    <rPh sb="14" eb="16">
      <t>カコ</t>
    </rPh>
    <rPh sb="18" eb="21">
      <t>ネンイナイ</t>
    </rPh>
    <phoneticPr fontId="5"/>
  </si>
  <si>
    <t>公的機関等による
表彰受賞歴
（過去１０年以内）</t>
    <rPh sb="0" eb="4">
      <t>コウテキキカン</t>
    </rPh>
    <rPh sb="4" eb="5">
      <t>トウ</t>
    </rPh>
    <rPh sb="9" eb="11">
      <t>ヒョウショウ</t>
    </rPh>
    <rPh sb="21" eb="23">
      <t>イナイ</t>
    </rPh>
    <phoneticPr fontId="5"/>
  </si>
  <si>
    <t>効果的な取組にする工夫</t>
    <rPh sb="0" eb="3">
      <t>コウカテキ</t>
    </rPh>
    <rPh sb="4" eb="6">
      <t>トリクミ</t>
    </rPh>
    <rPh sb="9" eb="11">
      <t>クフウ</t>
    </rPh>
    <phoneticPr fontId="5"/>
  </si>
  <si>
    <t>※内容等（誰に対し、何を伝えているか）をご記入ください</t>
    <rPh sb="1" eb="4">
      <t>ナイヨウトウ</t>
    </rPh>
    <rPh sb="5" eb="6">
      <t>ダレ</t>
    </rPh>
    <rPh sb="7" eb="8">
      <t>タイ</t>
    </rPh>
    <rPh sb="10" eb="11">
      <t>ナニ</t>
    </rPh>
    <rPh sb="12" eb="13">
      <t>ツタ</t>
    </rPh>
    <rPh sb="21" eb="23">
      <t>キニュウ</t>
    </rPh>
    <phoneticPr fontId="5"/>
  </si>
  <si>
    <t>参加者アンケートの実施</t>
    <rPh sb="0" eb="3">
      <t>サンカシャ</t>
    </rPh>
    <rPh sb="9" eb="11">
      <t>ジッシ</t>
    </rPh>
    <phoneticPr fontId="5"/>
  </si>
  <si>
    <t>波及性</t>
    <phoneticPr fontId="5"/>
  </si>
  <si>
    <t>有効性</t>
    <rPh sb="0" eb="3">
      <t>ユウコウセイ</t>
    </rPh>
    <phoneticPr fontId="5"/>
  </si>
  <si>
    <t>先進性</t>
    <rPh sb="0" eb="3">
      <t>センシンセイ</t>
    </rPh>
    <phoneticPr fontId="5"/>
  </si>
  <si>
    <t>工夫している点</t>
    <rPh sb="0" eb="2">
      <t>クフウ</t>
    </rPh>
    <rPh sb="6" eb="7">
      <t>テン</t>
    </rPh>
    <phoneticPr fontId="5"/>
  </si>
  <si>
    <t>これまで関心のなかった対象者等、新規参加者を増やす工夫、リピーターを増やす工夫等について記載してください</t>
    <rPh sb="4" eb="6">
      <t>カンシン</t>
    </rPh>
    <rPh sb="11" eb="14">
      <t>タイショウシャ</t>
    </rPh>
    <rPh sb="14" eb="15">
      <t>トウ</t>
    </rPh>
    <rPh sb="16" eb="18">
      <t>シンキ</t>
    </rPh>
    <rPh sb="18" eb="20">
      <t>サンカ</t>
    </rPh>
    <rPh sb="20" eb="21">
      <t>シャ</t>
    </rPh>
    <rPh sb="22" eb="23">
      <t>フ</t>
    </rPh>
    <rPh sb="25" eb="27">
      <t>クフウ</t>
    </rPh>
    <rPh sb="34" eb="35">
      <t>フ</t>
    </rPh>
    <rPh sb="37" eb="39">
      <t>クフウ</t>
    </rPh>
    <rPh sb="39" eb="40">
      <t>トウ</t>
    </rPh>
    <rPh sb="44" eb="46">
      <t>キサイ</t>
    </rPh>
    <phoneticPr fontId="5"/>
  </si>
  <si>
    <t>今後の連携や展開の方向性、後継者の育成、地域との協力体制の構築、現状より優れた取組を行う計画等について記載してください（デジタル対応含む）</t>
    <rPh sb="13" eb="16">
      <t>コウケイシャ</t>
    </rPh>
    <rPh sb="17" eb="19">
      <t>イクセイ</t>
    </rPh>
    <rPh sb="20" eb="22">
      <t>チイキ</t>
    </rPh>
    <rPh sb="24" eb="26">
      <t>キョウリョク</t>
    </rPh>
    <rPh sb="26" eb="28">
      <t>タイセイ</t>
    </rPh>
    <rPh sb="29" eb="31">
      <t>コウチク</t>
    </rPh>
    <rPh sb="32" eb="34">
      <t>ゲンジョウ</t>
    </rPh>
    <rPh sb="36" eb="37">
      <t>スグ</t>
    </rPh>
    <rPh sb="39" eb="41">
      <t>トリクミ</t>
    </rPh>
    <rPh sb="42" eb="43">
      <t>オコナ</t>
    </rPh>
    <rPh sb="44" eb="47">
      <t>ケイカクトウ</t>
    </rPh>
    <rPh sb="51" eb="53">
      <t>キサイ</t>
    </rPh>
    <rPh sb="64" eb="66">
      <t>タイオウ</t>
    </rPh>
    <rPh sb="66" eb="67">
      <t>フク</t>
    </rPh>
    <phoneticPr fontId="5"/>
  </si>
  <si>
    <t>推薦対象活動がこれまでと違ってどこが新しいのか，先進的な内容を記載してください</t>
    <rPh sb="0" eb="4">
      <t>スイセンタイショウ</t>
    </rPh>
    <rPh sb="4" eb="6">
      <t>カツドウ</t>
    </rPh>
    <phoneticPr fontId="5"/>
  </si>
  <si>
    <t>時間や場所等の参加しやすさ、対象者の特性に応じた取組、オンラインの活用等について、具体的に記載してください</t>
    <rPh sb="14" eb="17">
      <t>タイショウシャ</t>
    </rPh>
    <rPh sb="18" eb="20">
      <t>トクセイ</t>
    </rPh>
    <rPh sb="21" eb="22">
      <t>オウ</t>
    </rPh>
    <rPh sb="24" eb="26">
      <t>トリクミ</t>
    </rPh>
    <rPh sb="41" eb="44">
      <t>グタイテキ</t>
    </rPh>
    <rPh sb="45" eb="47">
      <t>キサイ</t>
    </rPh>
    <phoneticPr fontId="5"/>
  </si>
  <si>
    <t>今年度の活動に至るまでに推薦対象活動がどのように発展・展開してきたのかを記載してください</t>
    <rPh sb="0" eb="3">
      <t>コンネンド</t>
    </rPh>
    <rPh sb="4" eb="6">
      <t>カツドウ</t>
    </rPh>
    <rPh sb="7" eb="8">
      <t>イタ</t>
    </rPh>
    <rPh sb="12" eb="18">
      <t>スイセンタイショウカツドウ</t>
    </rPh>
    <rPh sb="24" eb="26">
      <t>ハッテン</t>
    </rPh>
    <rPh sb="27" eb="29">
      <t>テンカイ</t>
    </rPh>
    <rPh sb="36" eb="38">
      <t>キサイ</t>
    </rPh>
    <phoneticPr fontId="5"/>
  </si>
  <si>
    <t>推薦対象活動の
発展・展開の経緯</t>
    <rPh sb="14" eb="16">
      <t>ケイイ</t>
    </rPh>
    <phoneticPr fontId="5"/>
  </si>
  <si>
    <t>重点テーマを実現するために該当する具体的な活動内容を記載してください</t>
    <rPh sb="13" eb="15">
      <t>ガイトウ</t>
    </rPh>
    <rPh sb="17" eb="20">
      <t>グタイテキ</t>
    </rPh>
    <rPh sb="21" eb="23">
      <t>カツドウ</t>
    </rPh>
    <rPh sb="23" eb="25">
      <t>ナイヨウ</t>
    </rPh>
    <rPh sb="26" eb="28">
      <t>キサイ</t>
    </rPh>
    <phoneticPr fontId="5"/>
  </si>
  <si>
    <t>学校等での食や農に関する学びの充実</t>
  </si>
  <si>
    <t>健全な食生活の実践に向けた「大人の食育」の推進</t>
    <phoneticPr fontId="5"/>
  </si>
  <si>
    <t>国民の食卓と生産現場の距離を縮める取組の拡大</t>
  </si>
  <si>
    <t>その他食育の推進</t>
    <phoneticPr fontId="5"/>
  </si>
  <si>
    <t>活動の見直しに参加者アンケート等を活用している場合は、その方法や得られた気づきをどのように次の活動に生かしているか具体的に記載してください。</t>
    <rPh sb="15" eb="16">
      <t>ナド</t>
    </rPh>
    <rPh sb="29" eb="31">
      <t>ホウホウ</t>
    </rPh>
    <rPh sb="32" eb="33">
      <t>エ</t>
    </rPh>
    <rPh sb="36" eb="37">
      <t>キ</t>
    </rPh>
    <rPh sb="45" eb="46">
      <t>ツギ</t>
    </rPh>
    <rPh sb="47" eb="49">
      <t>カツドウ</t>
    </rPh>
    <rPh sb="50" eb="51">
      <t>イ</t>
    </rPh>
    <rPh sb="57" eb="59">
      <t>グタイ</t>
    </rPh>
    <phoneticPr fontId="5"/>
  </si>
  <si>
    <t>個人・団体の概況が分かる資料（総会資料、会社概要、学校のパンフレット等）を添付してください。</t>
    <phoneticPr fontId="5"/>
  </si>
  <si>
    <t>添付した</t>
    <rPh sb="0" eb="2">
      <t>テンプ</t>
    </rPh>
    <phoneticPr fontId="5"/>
  </si>
  <si>
    <t>応募様式の記載項目を補足する活動内容資料（A4・10ページ以内）を添付してください。</t>
    <phoneticPr fontId="5"/>
  </si>
  <si>
    <t>活動の様子・実績が分かる写真（5枚以内）があれば添付してください。</t>
    <rPh sb="24" eb="26">
      <t>テンプ</t>
    </rPh>
    <phoneticPr fontId="5"/>
  </si>
  <si>
    <t>概況資料の添付について</t>
    <phoneticPr fontId="5"/>
  </si>
  <si>
    <t>活動内容に関する資料
の添付について</t>
    <phoneticPr fontId="5"/>
  </si>
  <si>
    <t>※応募の活動において、下記の７つのうち最も重点をおいているテーマに○をしてください。重点テーマが複数ある場合は、重点をおいているテーマに順位を付してください。</t>
    <phoneticPr fontId="5"/>
  </si>
  <si>
    <t>（様式２）</t>
    <rPh sb="1" eb="3">
      <t>ヨウシキ</t>
    </rPh>
    <phoneticPr fontId="5"/>
  </si>
  <si>
    <t>教育等関係者</t>
    <phoneticPr fontId="5"/>
  </si>
  <si>
    <t>農林漁業者等</t>
    <phoneticPr fontId="5"/>
  </si>
  <si>
    <t>企業</t>
    <rPh sb="0" eb="2">
      <t>キギョウ</t>
    </rPh>
    <phoneticPr fontId="5"/>
  </si>
  <si>
    <t>※300字以内でご記入ください</t>
  </si>
  <si>
    <t>他団体との連携状況</t>
    <rPh sb="0" eb="3">
      <t>タダンタイ</t>
    </rPh>
    <rPh sb="5" eb="9">
      <t>レンケイジョウキョウ</t>
    </rPh>
    <phoneticPr fontId="5"/>
  </si>
  <si>
    <t>他団体との連携がある</t>
    <phoneticPr fontId="5"/>
  </si>
  <si>
    <t>※他団体との連携がある場合は、連携先、連携の経緯・方法（きっかけ）、連携内容等を具体的に記入してください。</t>
    <phoneticPr fontId="5"/>
  </si>
  <si>
    <t>他団体との連携はない</t>
    <phoneticPr fontId="5"/>
  </si>
  <si>
    <t>写真の添付について</t>
    <phoneticPr fontId="5"/>
  </si>
  <si>
    <t>【第11回食育活動表彰運営事務局】　株式会社エフ・クレスト内
　（送付先）E-mail：syokuiku2026@fcrest.co.jp　　　　　　　　　　　　　　　　　（10MB以内）
　　　　　　　　郵送：〒106-0044 東京都港区東麻布1-4-2 THE WORKERS &amp; CO 2F
　　　　　　　　　　　　　　　　　　　　　　　　　　　　　　　　　　株式会社エフ・クレスト内「第11回食育活動表彰運営事務局」宛
　　　　　　　　TEL：03-6435-7403（平日 9：30～17：30、土日祝日除く）　　</t>
    <rPh sb="18" eb="22">
      <t>カブシキガイシャ</t>
    </rPh>
    <rPh sb="29" eb="30">
      <t>ナイ</t>
    </rPh>
    <rPh sb="91" eb="93">
      <t>イナイ</t>
    </rPh>
    <rPh sb="184" eb="188">
      <t>カブシキガイシャ</t>
    </rPh>
    <rPh sb="195" eb="196">
      <t>ナイ</t>
    </rPh>
    <rPh sb="254" eb="258">
      <t>ドニチシュクジツ</t>
    </rPh>
    <rPh sb="258" eb="259">
      <t>ノゾ</t>
    </rPh>
    <phoneticPr fontId="5"/>
  </si>
  <si>
    <t>第11回　食育活動表彰　推薦調書
教育関係者・事業者部門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</si>
</sst>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00\-0000"/>
  </numFmts>
  <fonts count="25"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9"/>
      <name val="ＭＳ Ｐ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11"/>
      <color theme="1"/>
      <name val="游ゴシック"/>
      <family val="3"/>
      <charset val="128"/>
      <scheme val="minor"/>
    </font>
    <font>
      <sz val="11"/>
      <color theme="1"/>
      <name val="ＭＳ ゴシック"/>
      <family val="3"/>
      <charset val="128"/>
    </font>
    <font>
      <sz val="18"/>
      <color theme="0"/>
      <name val="HGPｺﾞｼｯｸE"/>
      <family val="3"/>
      <charset val="128"/>
    </font>
    <font>
      <b/>
      <sz val="6"/>
      <name val="メイリオ"/>
      <family val="3"/>
      <charset val="128"/>
    </font>
    <font>
      <sz val="24"/>
      <name val="ＭＳ Ｐゴシック"/>
      <family val="3"/>
      <charset val="128"/>
    </font>
    <font>
      <b/>
      <sz val="11"/>
      <name val="メイリオ"/>
      <family val="3"/>
      <charset val="128"/>
    </font>
    <font>
      <sz val="8"/>
      <name val="ＭＳ Ｐゴシック"/>
      <family val="3"/>
      <charset val="128"/>
    </font>
    <font>
      <sz val="11"/>
      <color theme="1"/>
      <name val="Meiryo UI"/>
      <family val="3"/>
      <charset val="128"/>
    </font>
    <font>
      <sz val="9"/>
      <name val="Meiryo UI"/>
      <family val="3"/>
      <charset val="128"/>
    </font>
    <font>
      <sz val="11"/>
      <name val="游ゴシック"/>
      <family val="2"/>
      <charset val="128"/>
      <scheme val="minor"/>
    </font>
    <font>
      <sz val="11"/>
      <name val="Meiryo UI"/>
      <family val="3"/>
      <charset val="128"/>
    </font>
    <font>
      <sz val="20"/>
      <color rgb="FF00B050"/>
      <name val="HGP創英角ｺﾞｼｯｸUB"/>
      <family val="3"/>
      <charset val="128"/>
    </font>
    <font>
      <sz val="9"/>
      <color rgb="FF00B050"/>
      <name val="ＭＳ Ｐゴシック"/>
      <family val="3"/>
      <charset val="128"/>
    </font>
    <font>
      <sz val="11"/>
      <color rgb="FF00B050"/>
      <name val="ＭＳ Ｐゴシック"/>
      <family val="3"/>
      <charset val="128"/>
    </font>
    <font>
      <u/>
      <sz val="11"/>
      <color rgb="FF00B050"/>
      <name val="ＭＳ Ｐゴシック"/>
      <family val="3"/>
      <charset val="128"/>
    </font>
    <font>
      <sz val="11"/>
      <color rgb="FFCC6600"/>
      <name val="ＭＳ Ｐゴシック"/>
      <family val="3"/>
      <charset val="128"/>
    </font>
    <font>
      <sz val="9"/>
      <color theme="1"/>
      <name val="ＭＳ Ｐゴシック"/>
      <family val="3"/>
      <charset val="128"/>
    </font>
    <font>
      <sz val="9"/>
      <color theme="1"/>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E699"/>
        <bgColor indexed="64"/>
      </patternFill>
    </fill>
    <fill>
      <patternFill patternType="solid">
        <fgColor indexed="26"/>
        <bgColor indexed="64"/>
      </patternFill>
    </fill>
    <fill>
      <patternFill patternType="solid">
        <fgColor indexed="27"/>
        <bgColor indexed="64"/>
      </patternFill>
    </fill>
    <fill>
      <patternFill patternType="solid">
        <fgColor rgb="FFFFFFCC"/>
        <bgColor indexed="64"/>
      </patternFill>
    </fill>
    <fill>
      <patternFill patternType="solid">
        <fgColor indexed="47"/>
        <bgColor indexed="64"/>
      </patternFill>
    </fill>
    <fill>
      <patternFill patternType="solid">
        <fgColor indexed="42"/>
        <bgColor indexed="64"/>
      </patternFill>
    </fill>
    <fill>
      <patternFill patternType="solid">
        <fgColor theme="0"/>
        <bgColor indexed="64"/>
      </patternFill>
    </fill>
    <fill>
      <patternFill patternType="solid">
        <fgColor rgb="FF00B050"/>
        <bgColor indexed="64"/>
      </patternFill>
    </fill>
    <fill>
      <patternFill patternType="solid">
        <fgColor theme="9" tint="0.59999389629810485"/>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326">
    <xf numFmtId="0" fontId="0" fillId="0" borderId="0" xfId="0">
      <alignment vertical="center"/>
    </xf>
    <xf numFmtId="0" fontId="3" fillId="0" borderId="0" xfId="0" applyFont="1">
      <alignment vertical="center"/>
    </xf>
    <xf numFmtId="0" fontId="6" fillId="0" borderId="0" xfId="0" applyFont="1">
      <alignment vertical="center"/>
    </xf>
    <xf numFmtId="0" fontId="0" fillId="2" borderId="0" xfId="0" applyFill="1">
      <alignment vertical="center"/>
    </xf>
    <xf numFmtId="0" fontId="8" fillId="0" borderId="0" xfId="2" applyFont="1">
      <alignment vertical="center"/>
    </xf>
    <xf numFmtId="0" fontId="6" fillId="0" borderId="0" xfId="2" applyFont="1">
      <alignment vertical="center"/>
    </xf>
    <xf numFmtId="0" fontId="0" fillId="0" borderId="0" xfId="0" applyProtection="1">
      <alignment vertical="center"/>
      <protection locked="0"/>
    </xf>
    <xf numFmtId="0" fontId="6" fillId="3" borderId="0" xfId="0" applyFont="1" applyFill="1">
      <alignment vertical="center"/>
    </xf>
    <xf numFmtId="2" fontId="0" fillId="2" borderId="0" xfId="0" applyNumberFormat="1" applyFill="1">
      <alignment vertical="center"/>
    </xf>
    <xf numFmtId="0" fontId="6" fillId="4" borderId="0" xfId="0" applyFont="1" applyFill="1">
      <alignment vertical="center"/>
    </xf>
    <xf numFmtId="0" fontId="6"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0" fillId="5" borderId="0" xfId="0" applyFill="1" applyProtection="1">
      <alignment vertical="center"/>
      <protection locked="0"/>
    </xf>
    <xf numFmtId="0" fontId="3" fillId="0" borderId="7" xfId="0" applyFont="1" applyBorder="1">
      <alignment vertical="center"/>
    </xf>
    <xf numFmtId="0" fontId="6" fillId="7" borderId="0" xfId="0" applyFont="1" applyFill="1">
      <alignment vertical="center"/>
    </xf>
    <xf numFmtId="0" fontId="0" fillId="8" borderId="0" xfId="0" applyFill="1" applyProtection="1">
      <alignment vertical="center"/>
      <protection locked="0"/>
    </xf>
    <xf numFmtId="0" fontId="3" fillId="6" borderId="20" xfId="0" applyFont="1" applyFill="1" applyBorder="1">
      <alignment vertical="center"/>
    </xf>
    <xf numFmtId="0" fontId="3" fillId="6" borderId="24" xfId="0" applyFont="1" applyFill="1" applyBorder="1">
      <alignment vertical="center"/>
    </xf>
    <xf numFmtId="0" fontId="3" fillId="6" borderId="25" xfId="0" applyFont="1" applyFill="1" applyBorder="1">
      <alignment vertical="center"/>
    </xf>
    <xf numFmtId="0" fontId="3" fillId="6" borderId="22" xfId="0" applyFont="1" applyFill="1" applyBorder="1">
      <alignment vertical="center"/>
    </xf>
    <xf numFmtId="176" fontId="6" fillId="0" borderId="0" xfId="0" applyNumberFormat="1" applyFont="1">
      <alignment vertical="center"/>
    </xf>
    <xf numFmtId="0" fontId="3" fillId="6" borderId="2" xfId="0" applyFont="1" applyFill="1" applyBorder="1">
      <alignment vertical="center"/>
    </xf>
    <xf numFmtId="0" fontId="3" fillId="6" borderId="16" xfId="0" applyFont="1" applyFill="1" applyBorder="1">
      <alignment vertical="center"/>
    </xf>
    <xf numFmtId="0" fontId="3" fillId="6" borderId="5" xfId="0" applyFont="1" applyFill="1" applyBorder="1">
      <alignment vertical="center"/>
    </xf>
    <xf numFmtId="0" fontId="3" fillId="6" borderId="1" xfId="0" applyFont="1" applyFill="1" applyBorder="1">
      <alignment vertical="center"/>
    </xf>
    <xf numFmtId="0" fontId="3" fillId="6" borderId="14" xfId="0" applyFont="1" applyFill="1" applyBorder="1">
      <alignment vertical="center"/>
    </xf>
    <xf numFmtId="0" fontId="3" fillId="6" borderId="16" xfId="0" applyFont="1" applyFill="1" applyBorder="1" applyAlignment="1">
      <alignment horizontal="right" vertical="center"/>
    </xf>
    <xf numFmtId="0" fontId="3" fillId="6" borderId="28" xfId="0" applyFont="1" applyFill="1" applyBorder="1">
      <alignment vertical="center"/>
    </xf>
    <xf numFmtId="0" fontId="3" fillId="6" borderId="17" xfId="0" applyFont="1" applyFill="1" applyBorder="1">
      <alignment vertical="center"/>
    </xf>
    <xf numFmtId="0" fontId="3" fillId="6" borderId="19" xfId="0" applyFont="1" applyFill="1" applyBorder="1">
      <alignment vertical="center"/>
    </xf>
    <xf numFmtId="0" fontId="3" fillId="6" borderId="16" xfId="0" applyFont="1" applyFill="1" applyBorder="1" applyAlignment="1">
      <alignment horizontal="left" vertical="center"/>
    </xf>
    <xf numFmtId="0" fontId="3" fillId="6" borderId="36" xfId="0" applyFont="1" applyFill="1" applyBorder="1">
      <alignment vertical="center"/>
    </xf>
    <xf numFmtId="0" fontId="3" fillId="6" borderId="3" xfId="0" applyFont="1" applyFill="1" applyBorder="1">
      <alignment vertical="center"/>
    </xf>
    <xf numFmtId="0" fontId="3" fillId="6" borderId="12" xfId="0" applyFont="1" applyFill="1" applyBorder="1">
      <alignment vertical="center"/>
    </xf>
    <xf numFmtId="0" fontId="3" fillId="6" borderId="30" xfId="0" applyFont="1" applyFill="1" applyBorder="1">
      <alignment vertical="center"/>
    </xf>
    <xf numFmtId="0" fontId="3" fillId="6" borderId="30" xfId="0" applyFont="1" applyFill="1" applyBorder="1" applyAlignment="1">
      <alignment horizontal="right" vertical="center"/>
    </xf>
    <xf numFmtId="0" fontId="3" fillId="6" borderId="33" xfId="0" applyFont="1" applyFill="1" applyBorder="1">
      <alignment vertical="center"/>
    </xf>
    <xf numFmtId="0" fontId="12" fillId="0" borderId="0" xfId="0" applyFont="1">
      <alignment vertical="center"/>
    </xf>
    <xf numFmtId="0" fontId="3" fillId="6" borderId="0" xfId="0" applyFont="1" applyFill="1" applyAlignment="1">
      <alignment vertical="center" wrapText="1"/>
    </xf>
    <xf numFmtId="0" fontId="3" fillId="6" borderId="2" xfId="0" applyFont="1" applyFill="1" applyBorder="1" applyAlignment="1">
      <alignment vertical="center" wrapText="1"/>
    </xf>
    <xf numFmtId="0" fontId="3" fillId="0" borderId="6" xfId="0" applyFont="1" applyBorder="1">
      <alignment vertical="center"/>
    </xf>
    <xf numFmtId="0" fontId="3" fillId="6" borderId="32" xfId="0" applyFont="1" applyFill="1" applyBorder="1">
      <alignment vertical="center"/>
    </xf>
    <xf numFmtId="0" fontId="3" fillId="2" borderId="0" xfId="0" applyFont="1" applyFill="1">
      <alignment vertical="center"/>
    </xf>
    <xf numFmtId="0" fontId="3" fillId="6" borderId="0" xfId="0" applyFont="1" applyFill="1">
      <alignment vertical="center"/>
    </xf>
    <xf numFmtId="0" fontId="3" fillId="6" borderId="30" xfId="0" applyFont="1" applyFill="1" applyBorder="1" applyAlignment="1">
      <alignment vertical="center" wrapText="1"/>
    </xf>
    <xf numFmtId="0" fontId="3" fillId="6" borderId="0" xfId="0" applyFont="1" applyFill="1" applyAlignment="1">
      <alignment horizontal="right" vertical="center"/>
    </xf>
    <xf numFmtId="0" fontId="3" fillId="6" borderId="38" xfId="0" applyFont="1" applyFill="1" applyBorder="1">
      <alignment vertical="center"/>
    </xf>
    <xf numFmtId="0" fontId="3" fillId="6" borderId="39" xfId="0" applyFont="1" applyFill="1" applyBorder="1">
      <alignment vertical="center"/>
    </xf>
    <xf numFmtId="0" fontId="3" fillId="0" borderId="46" xfId="0" applyFont="1" applyBorder="1">
      <alignment vertical="center"/>
    </xf>
    <xf numFmtId="0" fontId="3" fillId="0" borderId="47" xfId="0" applyFont="1" applyBorder="1">
      <alignment vertical="center"/>
    </xf>
    <xf numFmtId="0" fontId="3" fillId="0" borderId="48" xfId="0" applyFont="1" applyBorder="1">
      <alignment vertical="center"/>
    </xf>
    <xf numFmtId="0" fontId="14" fillId="0" borderId="0" xfId="0" applyFont="1" applyAlignment="1" applyProtection="1">
      <alignment vertical="center" wrapText="1"/>
      <protection locked="0"/>
    </xf>
    <xf numFmtId="0" fontId="14" fillId="0" borderId="28"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14" fillId="0" borderId="19" xfId="0" applyFont="1" applyBorder="1" applyAlignment="1" applyProtection="1">
      <alignment vertical="center" wrapText="1"/>
      <protection locked="0"/>
    </xf>
    <xf numFmtId="0" fontId="3" fillId="6" borderId="16" xfId="0" applyFont="1" applyFill="1" applyBorder="1" applyAlignment="1">
      <alignment vertical="center" wrapText="1"/>
    </xf>
    <xf numFmtId="0" fontId="3" fillId="6" borderId="37" xfId="0" applyFont="1" applyFill="1" applyBorder="1">
      <alignment vertical="center"/>
    </xf>
    <xf numFmtId="0" fontId="0" fillId="0" borderId="0" xfId="0" applyAlignment="1">
      <alignment vertical="center" wrapText="1"/>
    </xf>
    <xf numFmtId="0" fontId="14" fillId="0" borderId="45" xfId="0" applyFont="1" applyBorder="1" applyAlignment="1" applyProtection="1">
      <alignment vertical="center" wrapText="1"/>
      <protection locked="0"/>
    </xf>
    <xf numFmtId="0" fontId="3" fillId="6" borderId="16" xfId="0" applyFont="1" applyFill="1" applyBorder="1" applyAlignment="1">
      <alignment horizontal="center" vertical="center"/>
    </xf>
    <xf numFmtId="0" fontId="3" fillId="9" borderId="3" xfId="0" applyFont="1" applyFill="1" applyBorder="1">
      <alignment vertical="center"/>
    </xf>
    <xf numFmtId="0" fontId="3" fillId="6" borderId="4" xfId="0" applyFont="1" applyFill="1" applyBorder="1">
      <alignment vertical="center"/>
    </xf>
    <xf numFmtId="0" fontId="16" fillId="0" borderId="0" xfId="0" applyFont="1">
      <alignment vertical="center"/>
    </xf>
    <xf numFmtId="0" fontId="16" fillId="0" borderId="2" xfId="0" applyFont="1" applyBorder="1">
      <alignment vertical="center"/>
    </xf>
    <xf numFmtId="0" fontId="16" fillId="6" borderId="0" xfId="0" applyFont="1" applyFill="1">
      <alignment vertical="center"/>
    </xf>
    <xf numFmtId="0" fontId="16" fillId="6" borderId="28" xfId="0" applyFont="1" applyFill="1" applyBorder="1">
      <alignment vertical="center"/>
    </xf>
    <xf numFmtId="0" fontId="16" fillId="6" borderId="1" xfId="0" applyFont="1" applyFill="1" applyBorder="1">
      <alignment vertical="center"/>
    </xf>
    <xf numFmtId="0" fontId="16" fillId="6" borderId="2" xfId="0" applyFont="1" applyFill="1" applyBorder="1">
      <alignment vertical="center"/>
    </xf>
    <xf numFmtId="0" fontId="16" fillId="6" borderId="17" xfId="0" applyFont="1" applyFill="1" applyBorder="1" applyAlignment="1">
      <alignment vertical="center" wrapText="1"/>
    </xf>
    <xf numFmtId="0" fontId="16" fillId="6" borderId="16" xfId="0" applyFont="1" applyFill="1" applyBorder="1" applyAlignment="1">
      <alignment vertical="center" wrapText="1"/>
    </xf>
    <xf numFmtId="0" fontId="16" fillId="6" borderId="38" xfId="0" applyFont="1" applyFill="1" applyBorder="1">
      <alignment vertical="center"/>
    </xf>
    <xf numFmtId="0" fontId="16" fillId="6" borderId="16" xfId="0" applyFont="1" applyFill="1" applyBorder="1">
      <alignment vertical="center"/>
    </xf>
    <xf numFmtId="0" fontId="16" fillId="0" borderId="30" xfId="0" applyFont="1" applyBorder="1">
      <alignment vertical="center"/>
    </xf>
    <xf numFmtId="0" fontId="16" fillId="6" borderId="37" xfId="0" applyFont="1" applyFill="1" applyBorder="1">
      <alignment vertical="center"/>
    </xf>
    <xf numFmtId="0" fontId="16" fillId="6" borderId="40" xfId="0" applyFont="1" applyFill="1" applyBorder="1">
      <alignment vertical="center"/>
    </xf>
    <xf numFmtId="0" fontId="3" fillId="6" borderId="16" xfId="0" applyFont="1" applyFill="1" applyBorder="1" applyAlignment="1">
      <alignment vertical="top"/>
    </xf>
    <xf numFmtId="0" fontId="16" fillId="6" borderId="18" xfId="0" applyFont="1" applyFill="1" applyBorder="1">
      <alignment vertical="center"/>
    </xf>
    <xf numFmtId="0" fontId="16" fillId="6" borderId="5" xfId="0" applyFont="1" applyFill="1" applyBorder="1">
      <alignment vertical="center"/>
    </xf>
    <xf numFmtId="0" fontId="16" fillId="6" borderId="5" xfId="0" applyFont="1" applyFill="1" applyBorder="1" applyAlignment="1">
      <alignment vertical="center" wrapText="1"/>
    </xf>
    <xf numFmtId="0" fontId="16" fillId="6" borderId="0" xfId="0" applyFont="1" applyFill="1" applyAlignment="1">
      <alignment vertical="center" wrapText="1"/>
    </xf>
    <xf numFmtId="0" fontId="16" fillId="6" borderId="32" xfId="0" applyFont="1" applyFill="1" applyBorder="1" applyAlignment="1">
      <alignment vertical="center" wrapText="1"/>
    </xf>
    <xf numFmtId="0" fontId="16" fillId="6" borderId="30" xfId="0" applyFont="1" applyFill="1" applyBorder="1" applyAlignment="1">
      <alignment vertical="center" wrapText="1"/>
    </xf>
    <xf numFmtId="0" fontId="16" fillId="0" borderId="4" xfId="0" applyFont="1" applyBorder="1" applyAlignment="1" applyProtection="1">
      <alignment horizontal="center" vertical="center" shrinkToFit="1"/>
      <protection locked="0"/>
    </xf>
    <xf numFmtId="0" fontId="16" fillId="0" borderId="35" xfId="0" applyFont="1" applyBorder="1" applyAlignment="1" applyProtection="1">
      <alignment horizontal="center" vertical="center" shrinkToFit="1"/>
      <protection locked="0"/>
    </xf>
    <xf numFmtId="0" fontId="0" fillId="0" borderId="2" xfId="0" applyBorder="1">
      <alignment vertical="center"/>
    </xf>
    <xf numFmtId="0" fontId="19" fillId="6" borderId="8" xfId="0" applyFont="1" applyFill="1" applyBorder="1">
      <alignment vertical="center"/>
    </xf>
    <xf numFmtId="0" fontId="19" fillId="6" borderId="9" xfId="0" applyFont="1" applyFill="1" applyBorder="1">
      <alignment vertical="center"/>
    </xf>
    <xf numFmtId="0" fontId="20" fillId="6" borderId="9" xfId="0" applyFont="1" applyFill="1" applyBorder="1">
      <alignment vertical="center"/>
    </xf>
    <xf numFmtId="0" fontId="19" fillId="6" borderId="9" xfId="0" applyFont="1" applyFill="1" applyBorder="1" applyAlignment="1">
      <alignment horizontal="center" vertical="center"/>
    </xf>
    <xf numFmtId="0" fontId="21" fillId="6" borderId="9" xfId="0" applyFont="1" applyFill="1" applyBorder="1">
      <alignment vertical="center"/>
    </xf>
    <xf numFmtId="0" fontId="22" fillId="6" borderId="10" xfId="0" applyFont="1" applyFill="1" applyBorder="1">
      <alignment vertical="center"/>
    </xf>
    <xf numFmtId="0" fontId="0" fillId="6" borderId="20" xfId="0" applyFill="1" applyBorder="1">
      <alignment vertical="center"/>
    </xf>
    <xf numFmtId="0" fontId="3" fillId="11" borderId="1" xfId="0" applyFont="1" applyFill="1" applyBorder="1">
      <alignment vertical="center"/>
    </xf>
    <xf numFmtId="0" fontId="0" fillId="11" borderId="7" xfId="0" applyFill="1" applyBorder="1">
      <alignment vertical="center"/>
    </xf>
    <xf numFmtId="0" fontId="3" fillId="11" borderId="17" xfId="0" applyFont="1" applyFill="1" applyBorder="1">
      <alignment vertical="center"/>
    </xf>
    <xf numFmtId="0" fontId="0" fillId="11" borderId="18" xfId="0" applyFill="1" applyBorder="1">
      <alignment vertical="center"/>
    </xf>
    <xf numFmtId="176" fontId="3" fillId="11" borderId="22" xfId="0" applyNumberFormat="1" applyFont="1" applyFill="1" applyBorder="1">
      <alignment vertical="center"/>
    </xf>
    <xf numFmtId="176" fontId="0" fillId="11" borderId="20" xfId="0" applyNumberFormat="1" applyFill="1" applyBorder="1">
      <alignment vertical="center"/>
    </xf>
    <xf numFmtId="176" fontId="0" fillId="11" borderId="20" xfId="0" applyNumberFormat="1" applyFill="1" applyBorder="1" applyAlignment="1">
      <alignment vertical="center" wrapText="1"/>
    </xf>
    <xf numFmtId="176" fontId="0" fillId="11" borderId="23" xfId="0" applyNumberFormat="1" applyFill="1" applyBorder="1" applyAlignment="1">
      <alignment vertical="center" wrapText="1"/>
    </xf>
    <xf numFmtId="0" fontId="0" fillId="6" borderId="0" xfId="0" applyFill="1">
      <alignment vertical="center"/>
    </xf>
    <xf numFmtId="0" fontId="0" fillId="6" borderId="28" xfId="0" applyFill="1" applyBorder="1">
      <alignment vertical="center"/>
    </xf>
    <xf numFmtId="0" fontId="0" fillId="6" borderId="1" xfId="0" applyFill="1" applyBorder="1">
      <alignment vertical="center"/>
    </xf>
    <xf numFmtId="0" fontId="0" fillId="6" borderId="2" xfId="0" applyFill="1" applyBorder="1">
      <alignment vertical="center"/>
    </xf>
    <xf numFmtId="0" fontId="0" fillId="6" borderId="17" xfId="0" applyFill="1" applyBorder="1" applyAlignment="1">
      <alignment vertical="center" wrapText="1"/>
    </xf>
    <xf numFmtId="0" fontId="0" fillId="6" borderId="16" xfId="0" applyFill="1" applyBorder="1" applyAlignment="1">
      <alignment vertical="center" wrapText="1"/>
    </xf>
    <xf numFmtId="0" fontId="3" fillId="11" borderId="42" xfId="0" applyFont="1" applyFill="1" applyBorder="1" applyAlignment="1">
      <alignment horizontal="center" vertical="center" textRotation="255" wrapText="1"/>
    </xf>
    <xf numFmtId="0" fontId="0" fillId="6" borderId="38" xfId="0" applyFill="1" applyBorder="1">
      <alignment vertical="center"/>
    </xf>
    <xf numFmtId="0" fontId="0" fillId="6" borderId="16" xfId="0" applyFill="1" applyBorder="1">
      <alignment vertical="center"/>
    </xf>
    <xf numFmtId="0" fontId="14" fillId="0" borderId="16" xfId="0" applyFont="1" applyBorder="1" applyAlignment="1" applyProtection="1">
      <alignment horizontal="right" vertical="center" shrinkToFit="1"/>
      <protection locked="0"/>
    </xf>
    <xf numFmtId="0" fontId="3" fillId="11" borderId="2"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7" xfId="0" applyFont="1" applyFill="1" applyBorder="1" applyAlignment="1">
      <alignment horizontal="center" vertical="center"/>
    </xf>
    <xf numFmtId="0" fontId="3" fillId="11" borderId="17" xfId="0" applyFont="1" applyFill="1" applyBorder="1" applyAlignment="1">
      <alignment horizontal="center" vertical="center"/>
    </xf>
    <xf numFmtId="0" fontId="3" fillId="11" borderId="16" xfId="0" applyFont="1" applyFill="1" applyBorder="1" applyAlignment="1">
      <alignment horizontal="center" vertical="center"/>
    </xf>
    <xf numFmtId="0" fontId="3" fillId="11" borderId="18" xfId="0" applyFont="1" applyFill="1" applyBorder="1" applyAlignment="1">
      <alignment horizontal="center" vertical="center"/>
    </xf>
    <xf numFmtId="0" fontId="14" fillId="0" borderId="2" xfId="0" applyFont="1" applyBorder="1" applyAlignment="1" applyProtection="1">
      <alignment vertical="center" shrinkToFit="1"/>
      <protection locked="0"/>
    </xf>
    <xf numFmtId="0" fontId="14" fillId="6" borderId="16" xfId="0" applyFont="1" applyFill="1" applyBorder="1" applyAlignment="1">
      <alignment vertical="center" shrinkToFit="1"/>
    </xf>
    <xf numFmtId="176" fontId="14" fillId="0" borderId="20" xfId="0" applyNumberFormat="1" applyFont="1" applyBorder="1" applyAlignment="1" applyProtection="1">
      <alignment horizontal="left" vertical="center" shrinkToFit="1"/>
      <protection locked="0"/>
    </xf>
    <xf numFmtId="176" fontId="14" fillId="0" borderId="21" xfId="0" applyNumberFormat="1" applyFont="1" applyBorder="1" applyAlignment="1" applyProtection="1">
      <alignment horizontal="left" vertical="center" shrinkToFit="1"/>
      <protection locked="0"/>
    </xf>
    <xf numFmtId="0" fontId="3" fillId="11" borderId="41" xfId="0" applyFont="1" applyFill="1" applyBorder="1" applyAlignment="1">
      <alignment horizontal="center" vertical="center" textRotation="255" wrapText="1"/>
    </xf>
    <xf numFmtId="0" fontId="3" fillId="11" borderId="42" xfId="0" applyFont="1" applyFill="1" applyBorder="1" applyAlignment="1">
      <alignment horizontal="center" vertical="center" textRotation="255" wrapText="1"/>
    </xf>
    <xf numFmtId="0" fontId="3" fillId="11" borderId="43" xfId="0" applyFont="1" applyFill="1" applyBorder="1" applyAlignment="1">
      <alignment horizontal="center" vertical="center" textRotation="255" wrapText="1"/>
    </xf>
    <xf numFmtId="0" fontId="3" fillId="11" borderId="1"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14" xfId="0" applyFont="1" applyBorder="1" applyAlignment="1">
      <alignment horizontal="left" vertical="center" wrapText="1"/>
    </xf>
    <xf numFmtId="0" fontId="14" fillId="0" borderId="16" xfId="0" applyFont="1" applyBorder="1" applyAlignment="1">
      <alignment horizontal="left" vertical="center" wrapText="1"/>
    </xf>
    <xf numFmtId="0" fontId="14" fillId="0" borderId="19" xfId="0" applyFont="1" applyBorder="1" applyAlignment="1">
      <alignment horizontal="left" vertical="center" wrapText="1"/>
    </xf>
    <xf numFmtId="0" fontId="3" fillId="11" borderId="44" xfId="0" applyFont="1" applyFill="1" applyBorder="1" applyAlignment="1">
      <alignment horizontal="center" vertical="center" textRotation="255"/>
    </xf>
    <xf numFmtId="0" fontId="3" fillId="11" borderId="42" xfId="0" applyFont="1" applyFill="1" applyBorder="1" applyAlignment="1">
      <alignment horizontal="center" vertical="center" textRotation="255"/>
    </xf>
    <xf numFmtId="0" fontId="3" fillId="11" borderId="43" xfId="0" applyFont="1" applyFill="1" applyBorder="1" applyAlignment="1">
      <alignment horizontal="center" vertical="center" textRotation="255"/>
    </xf>
    <xf numFmtId="0" fontId="3" fillId="11" borderId="5" xfId="0" applyFont="1" applyFill="1" applyBorder="1" applyAlignment="1">
      <alignment horizontal="center" vertical="center" wrapText="1"/>
    </xf>
    <xf numFmtId="0" fontId="3" fillId="11" borderId="0" xfId="0" applyFont="1" applyFill="1" applyAlignment="1">
      <alignment horizontal="center" vertical="center" wrapText="1"/>
    </xf>
    <xf numFmtId="0" fontId="3" fillId="11" borderId="6" xfId="0" applyFont="1" applyFill="1" applyBorder="1" applyAlignment="1">
      <alignment horizontal="center" vertical="center" wrapText="1"/>
    </xf>
    <xf numFmtId="0" fontId="23" fillId="6" borderId="1" xfId="0" applyFont="1" applyFill="1" applyBorder="1" applyAlignment="1">
      <alignment horizontal="left" vertical="center"/>
    </xf>
    <xf numFmtId="0" fontId="23" fillId="6" borderId="2" xfId="0" applyFont="1" applyFill="1" applyBorder="1" applyAlignment="1">
      <alignment horizontal="left" vertical="center"/>
    </xf>
    <xf numFmtId="0" fontId="23" fillId="6" borderId="14" xfId="0" applyFont="1" applyFill="1" applyBorder="1" applyAlignment="1">
      <alignment horizontal="left" vertical="center"/>
    </xf>
    <xf numFmtId="0" fontId="14" fillId="0" borderId="5"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7" fillId="0" borderId="16" xfId="0" applyFont="1" applyBorder="1" applyAlignment="1" applyProtection="1">
      <alignment vertical="center" shrinkToFit="1"/>
      <protection locked="0"/>
    </xf>
    <xf numFmtId="0" fontId="14" fillId="0" borderId="32"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wrapText="1"/>
      <protection locked="0"/>
    </xf>
    <xf numFmtId="0" fontId="14" fillId="0" borderId="33" xfId="0" applyFont="1" applyBorder="1" applyAlignment="1" applyProtection="1">
      <alignment horizontal="left" vertical="center" wrapText="1"/>
      <protection locked="0"/>
    </xf>
    <xf numFmtId="0" fontId="14" fillId="0" borderId="22" xfId="0" applyFont="1" applyBorder="1" applyAlignment="1" applyProtection="1">
      <alignment vertical="center" shrinkToFit="1"/>
      <protection locked="0"/>
    </xf>
    <xf numFmtId="0" fontId="14" fillId="0" borderId="20" xfId="0" applyFont="1" applyBorder="1" applyAlignment="1" applyProtection="1">
      <alignment vertical="center" shrinkToFit="1"/>
      <protection locked="0"/>
    </xf>
    <xf numFmtId="0" fontId="14" fillId="0" borderId="23" xfId="0" applyFont="1" applyBorder="1" applyAlignment="1" applyProtection="1">
      <alignment vertical="center" shrinkToFit="1"/>
      <protection locked="0"/>
    </xf>
    <xf numFmtId="0" fontId="14" fillId="0" borderId="24" xfId="0" applyFont="1" applyBorder="1" applyAlignment="1" applyProtection="1">
      <alignment vertical="center" shrinkToFit="1"/>
      <protection locked="0"/>
    </xf>
    <xf numFmtId="0" fontId="14" fillId="0" borderId="25" xfId="0" applyFont="1" applyBorder="1" applyAlignment="1" applyProtection="1">
      <alignment vertical="center" shrinkToFit="1"/>
      <protection locked="0"/>
    </xf>
    <xf numFmtId="0" fontId="14" fillId="0" borderId="27" xfId="0" applyFont="1" applyBorder="1" applyAlignment="1" applyProtection="1">
      <alignment vertical="center" shrinkToFit="1"/>
      <protection locked="0"/>
    </xf>
    <xf numFmtId="0" fontId="14" fillId="0" borderId="26" xfId="0" applyFont="1" applyBorder="1" applyAlignment="1" applyProtection="1">
      <alignment vertical="center" shrinkToFit="1"/>
      <protection locked="0"/>
    </xf>
    <xf numFmtId="0" fontId="14" fillId="0" borderId="24"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4" fillId="0" borderId="1" xfId="0" applyFont="1" applyBorder="1" applyAlignment="1" applyProtection="1">
      <alignment vertical="center" shrinkToFit="1"/>
      <protection locked="0"/>
    </xf>
    <xf numFmtId="0" fontId="14" fillId="0" borderId="17" xfId="0" applyFont="1" applyBorder="1" applyAlignment="1" applyProtection="1">
      <alignment vertical="center" shrinkToFit="1"/>
      <protection locked="0"/>
    </xf>
    <xf numFmtId="0" fontId="14" fillId="0" borderId="16" xfId="0" applyFont="1" applyBorder="1" applyAlignment="1" applyProtection="1">
      <alignment vertical="center" shrinkToFit="1"/>
      <protection locked="0"/>
    </xf>
    <xf numFmtId="0" fontId="9" fillId="10" borderId="11" xfId="0" applyFont="1" applyFill="1" applyBorder="1" applyAlignment="1">
      <alignment horizontal="center" vertical="center"/>
    </xf>
    <xf numFmtId="0" fontId="9" fillId="10" borderId="3" xfId="0" applyFont="1" applyFill="1" applyBorder="1" applyAlignment="1">
      <alignment horizontal="center" vertical="center"/>
    </xf>
    <xf numFmtId="0" fontId="9" fillId="10" borderId="12" xfId="0" applyFont="1" applyFill="1" applyBorder="1" applyAlignment="1">
      <alignment horizontal="center" vertical="center"/>
    </xf>
    <xf numFmtId="0" fontId="14" fillId="0" borderId="1"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0" borderId="17"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24" fillId="0" borderId="20" xfId="0" applyFont="1" applyBorder="1" applyAlignment="1" applyProtection="1">
      <alignment horizontal="center" vertical="center" shrinkToFit="1"/>
      <protection locked="0"/>
    </xf>
    <xf numFmtId="0" fontId="24" fillId="0" borderId="21"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23" fillId="11" borderId="1"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23" fillId="11" borderId="7" xfId="0" applyFont="1" applyFill="1" applyBorder="1" applyAlignment="1">
      <alignment horizontal="center" vertical="center" wrapText="1"/>
    </xf>
    <xf numFmtId="0" fontId="23" fillId="11" borderId="17" xfId="0" applyFont="1" applyFill="1" applyBorder="1" applyAlignment="1">
      <alignment horizontal="center" vertical="center" wrapText="1"/>
    </xf>
    <xf numFmtId="0" fontId="23" fillId="11" borderId="16"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3" fillId="6" borderId="22" xfId="0" applyFont="1" applyFill="1" applyBorder="1" applyAlignment="1">
      <alignment horizontal="center" vertical="center"/>
    </xf>
    <xf numFmtId="0" fontId="3" fillId="6" borderId="20" xfId="0" applyFont="1" applyFill="1" applyBorder="1" applyAlignment="1">
      <alignment horizontal="center" vertical="center"/>
    </xf>
    <xf numFmtId="0" fontId="18" fillId="0" borderId="0" xfId="0" applyFont="1" applyAlignment="1">
      <alignment wrapText="1"/>
    </xf>
    <xf numFmtId="0" fontId="0" fillId="0" borderId="3" xfId="0" applyBorder="1" applyAlignment="1">
      <alignment vertical="center" shrinkToFit="1"/>
    </xf>
    <xf numFmtId="0" fontId="0" fillId="0" borderId="5" xfId="0" applyBorder="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49" fontId="0" fillId="0" borderId="1" xfId="0" applyNumberFormat="1" applyBorder="1" applyAlignment="1">
      <alignment vertical="center" shrinkToFit="1"/>
    </xf>
    <xf numFmtId="49" fontId="0" fillId="0" borderId="2" xfId="0" applyNumberFormat="1" applyBorder="1" applyAlignment="1">
      <alignment vertical="center" shrinkToFit="1"/>
    </xf>
    <xf numFmtId="49" fontId="0" fillId="0" borderId="7" xfId="0" applyNumberFormat="1" applyBorder="1" applyAlignment="1">
      <alignment vertical="center" shrinkToFit="1"/>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21" xfId="0" applyFont="1" applyBorder="1" applyAlignment="1" applyProtection="1">
      <alignment vertical="center" shrinkToFit="1"/>
      <protection locked="0"/>
    </xf>
    <xf numFmtId="0" fontId="3" fillId="11" borderId="34" xfId="0" applyFont="1" applyFill="1" applyBorder="1" applyAlignment="1">
      <alignment horizontal="center" vertical="center" textRotation="255"/>
    </xf>
    <xf numFmtId="0" fontId="3" fillId="0" borderId="0" xfId="0" applyFont="1" applyAlignment="1">
      <alignment wrapText="1"/>
    </xf>
    <xf numFmtId="0" fontId="3" fillId="0" borderId="0" xfId="0" applyFont="1" applyAlignment="1">
      <alignment vertical="top"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17"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9" fillId="10" borderId="15" xfId="0" applyFont="1" applyFill="1" applyBorder="1" applyAlignment="1">
      <alignment horizontal="center" vertical="center"/>
    </xf>
    <xf numFmtId="0" fontId="9" fillId="10" borderId="16" xfId="0" applyFont="1" applyFill="1" applyBorder="1" applyAlignment="1">
      <alignment horizontal="center" vertical="center"/>
    </xf>
    <xf numFmtId="0" fontId="9" fillId="10" borderId="19" xfId="0" applyFont="1" applyFill="1" applyBorder="1" applyAlignment="1">
      <alignment horizontal="center" vertical="center"/>
    </xf>
    <xf numFmtId="0" fontId="3" fillId="11" borderId="13"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13"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3" fillId="11" borderId="7" xfId="0" applyFont="1" applyFill="1" applyBorder="1" applyAlignment="1">
      <alignment horizontal="left" vertical="center" wrapText="1"/>
    </xf>
    <xf numFmtId="0" fontId="3" fillId="11" borderId="29" xfId="0" applyFont="1" applyFill="1" applyBorder="1" applyAlignment="1">
      <alignment horizontal="left" vertical="center" wrapText="1"/>
    </xf>
    <xf numFmtId="0" fontId="3" fillId="11" borderId="30" xfId="0" applyFont="1" applyFill="1" applyBorder="1" applyAlignment="1">
      <alignment horizontal="left" vertical="center" wrapText="1"/>
    </xf>
    <xf numFmtId="0" fontId="3" fillId="11" borderId="31" xfId="0" applyFont="1" applyFill="1" applyBorder="1" applyAlignment="1">
      <alignment horizontal="left" vertical="center" wrapText="1"/>
    </xf>
    <xf numFmtId="0" fontId="17" fillId="0" borderId="30" xfId="0" applyFont="1" applyBorder="1" applyAlignment="1" applyProtection="1">
      <alignment horizontal="left" vertical="center" shrinkToFit="1"/>
      <protection locked="0"/>
    </xf>
    <xf numFmtId="0" fontId="17" fillId="0" borderId="3" xfId="0" applyFont="1" applyBorder="1" applyAlignment="1" applyProtection="1">
      <alignment vertical="center" shrinkToFit="1"/>
      <protection locked="0"/>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17" fillId="0" borderId="0" xfId="0" applyFont="1" applyAlignment="1" applyProtection="1">
      <alignment horizontal="left" vertical="center" wrapText="1"/>
      <protection locked="0"/>
    </xf>
    <xf numFmtId="0" fontId="17" fillId="0" borderId="28"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0" fontId="16" fillId="0" borderId="32" xfId="0" applyFont="1" applyBorder="1" applyAlignment="1">
      <alignment vertical="center" shrinkToFit="1"/>
    </xf>
    <xf numFmtId="0" fontId="16" fillId="0" borderId="30" xfId="0" applyFont="1" applyBorder="1" applyAlignment="1">
      <alignment vertical="center" shrinkToFit="1"/>
    </xf>
    <xf numFmtId="0" fontId="16" fillId="0" borderId="31" xfId="0" applyFont="1" applyBorder="1" applyAlignment="1">
      <alignment vertical="center" shrinkToFit="1"/>
    </xf>
    <xf numFmtId="49" fontId="16" fillId="0" borderId="46" xfId="0" applyNumberFormat="1" applyFont="1" applyBorder="1" applyAlignment="1">
      <alignment vertical="center" shrinkToFit="1"/>
    </xf>
    <xf numFmtId="49" fontId="16" fillId="0" borderId="47" xfId="0" applyNumberFormat="1" applyFont="1" applyBorder="1" applyAlignment="1">
      <alignment vertical="center" shrinkToFit="1"/>
    </xf>
    <xf numFmtId="49" fontId="16" fillId="0" borderId="48" xfId="0" applyNumberFormat="1" applyFont="1" applyBorder="1" applyAlignment="1">
      <alignment vertical="center" shrinkToFit="1"/>
    </xf>
    <xf numFmtId="0" fontId="16" fillId="0" borderId="3" xfId="0" applyFont="1" applyBorder="1" applyAlignment="1">
      <alignment vertical="center" shrinkToFit="1"/>
    </xf>
    <xf numFmtId="0" fontId="17" fillId="0" borderId="37" xfId="0" applyFont="1" applyBorder="1" applyAlignment="1" applyProtection="1">
      <alignment vertical="center" wrapText="1"/>
      <protection locked="0"/>
    </xf>
    <xf numFmtId="0" fontId="17" fillId="0" borderId="38" xfId="0" applyFont="1" applyBorder="1" applyAlignment="1" applyProtection="1">
      <alignment vertical="center" wrapText="1"/>
      <protection locked="0"/>
    </xf>
    <xf numFmtId="0" fontId="17" fillId="0" borderId="39" xfId="0" applyFont="1" applyBorder="1" applyAlignment="1" applyProtection="1">
      <alignment vertical="center" wrapText="1"/>
      <protection locked="0"/>
    </xf>
    <xf numFmtId="0" fontId="17" fillId="0" borderId="17" xfId="0" applyFont="1" applyBorder="1" applyAlignment="1" applyProtection="1">
      <alignment vertical="center" wrapText="1"/>
      <protection locked="0"/>
    </xf>
    <xf numFmtId="0" fontId="17" fillId="0" borderId="16" xfId="0" applyFont="1" applyBorder="1" applyAlignment="1" applyProtection="1">
      <alignment vertical="center" wrapText="1"/>
      <protection locked="0"/>
    </xf>
    <xf numFmtId="0" fontId="17" fillId="0" borderId="19" xfId="0" applyFont="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17" fillId="0" borderId="2" xfId="0" applyFont="1" applyBorder="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32" xfId="0" applyFont="1" applyBorder="1" applyAlignment="1" applyProtection="1">
      <alignment vertical="center" wrapText="1"/>
      <protection locked="0"/>
    </xf>
    <xf numFmtId="0" fontId="17" fillId="0" borderId="30" xfId="0" applyFont="1" applyBorder="1" applyAlignment="1" applyProtection="1">
      <alignment vertical="center" wrapText="1"/>
      <protection locked="0"/>
    </xf>
    <xf numFmtId="0" fontId="17" fillId="0" borderId="33" xfId="0" applyFont="1" applyBorder="1" applyAlignment="1" applyProtection="1">
      <alignment vertical="center" wrapText="1"/>
      <protection locked="0"/>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xf numFmtId="0" fontId="3" fillId="11" borderId="40" xfId="0" applyFont="1" applyFill="1" applyBorder="1" applyAlignment="1">
      <alignment horizontal="center" vertical="center" wrapText="1"/>
    </xf>
    <xf numFmtId="0" fontId="3" fillId="6" borderId="37" xfId="0" applyFont="1" applyFill="1" applyBorder="1" applyAlignment="1">
      <alignment horizontal="left" vertical="center"/>
    </xf>
    <xf numFmtId="0" fontId="3" fillId="6" borderId="38" xfId="0" applyFont="1" applyFill="1" applyBorder="1" applyAlignment="1">
      <alignment horizontal="left" vertical="center"/>
    </xf>
    <xf numFmtId="0" fontId="3" fillId="6" borderId="39" xfId="0" applyFont="1" applyFill="1" applyBorder="1" applyAlignment="1">
      <alignment horizontal="left" vertical="center"/>
    </xf>
    <xf numFmtId="0" fontId="17" fillId="0" borderId="17"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7" fillId="0" borderId="32" xfId="0" applyFont="1" applyBorder="1" applyAlignment="1" applyProtection="1">
      <alignment horizontal="left" vertical="center" wrapText="1"/>
      <protection locked="0"/>
    </xf>
    <xf numFmtId="0" fontId="17" fillId="0" borderId="30" xfId="0" applyFont="1" applyBorder="1" applyAlignment="1" applyProtection="1">
      <alignment horizontal="left" vertical="center" wrapText="1"/>
      <protection locked="0"/>
    </xf>
    <xf numFmtId="0" fontId="17" fillId="0" borderId="33" xfId="0" applyFont="1" applyBorder="1" applyAlignment="1" applyProtection="1">
      <alignment horizontal="left" vertical="center" wrapText="1"/>
      <protection locked="0"/>
    </xf>
    <xf numFmtId="0" fontId="14" fillId="0" borderId="13"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45"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28" xfId="0" applyFont="1" applyBorder="1" applyAlignment="1" applyProtection="1">
      <alignment horizontal="left" vertical="top" wrapText="1"/>
      <protection locked="0"/>
    </xf>
    <xf numFmtId="0" fontId="14" fillId="0" borderId="29" xfId="0" applyFont="1" applyBorder="1" applyAlignment="1" applyProtection="1">
      <alignment horizontal="left" vertical="top" wrapText="1"/>
      <protection locked="0"/>
    </xf>
    <xf numFmtId="0" fontId="14" fillId="0" borderId="30" xfId="0" applyFont="1" applyBorder="1" applyAlignment="1" applyProtection="1">
      <alignment horizontal="left" vertical="top" wrapText="1"/>
      <protection locked="0"/>
    </xf>
    <xf numFmtId="0" fontId="14" fillId="0" borderId="33" xfId="0" applyFont="1" applyBorder="1" applyAlignment="1" applyProtection="1">
      <alignment horizontal="left" vertical="top" wrapText="1"/>
      <protection locked="0"/>
    </xf>
    <xf numFmtId="0" fontId="9" fillId="10" borderId="8" xfId="0" applyFont="1" applyFill="1" applyBorder="1" applyAlignment="1">
      <alignment horizontal="center" vertical="center"/>
    </xf>
    <xf numFmtId="0" fontId="9" fillId="10" borderId="9" xfId="0" applyFont="1" applyFill="1" applyBorder="1" applyAlignment="1">
      <alignment horizontal="center" vertical="center"/>
    </xf>
    <xf numFmtId="0" fontId="9" fillId="10" borderId="10" xfId="0" applyFont="1" applyFill="1" applyBorder="1" applyAlignment="1">
      <alignment horizontal="center" vertical="center"/>
    </xf>
    <xf numFmtId="0" fontId="3" fillId="11" borderId="32" xfId="0" applyFont="1" applyFill="1" applyBorder="1" applyAlignment="1">
      <alignment horizontal="center" vertical="center" wrapText="1"/>
    </xf>
    <xf numFmtId="0" fontId="3" fillId="11" borderId="30"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17" fillId="0" borderId="0" xfId="0" applyFont="1" applyAlignment="1" applyProtection="1">
      <alignment horizontal="left" vertical="top" wrapText="1"/>
      <protection locked="0"/>
    </xf>
    <xf numFmtId="0" fontId="17" fillId="0" borderId="28" xfId="0" applyFont="1" applyBorder="1" applyAlignment="1" applyProtection="1">
      <alignment horizontal="left" vertical="top" wrapText="1"/>
      <protection locked="0"/>
    </xf>
    <xf numFmtId="0" fontId="17" fillId="0" borderId="16" xfId="0" applyFont="1" applyBorder="1" applyAlignment="1" applyProtection="1">
      <alignment horizontal="left" vertical="top" wrapText="1"/>
      <protection locked="0"/>
    </xf>
    <xf numFmtId="0" fontId="17" fillId="0" borderId="19" xfId="0" applyFont="1" applyBorder="1" applyAlignment="1" applyProtection="1">
      <alignment horizontal="left" vertical="top" wrapText="1"/>
      <protection locked="0"/>
    </xf>
    <xf numFmtId="0" fontId="3" fillId="6" borderId="1" xfId="0" applyFont="1" applyFill="1" applyBorder="1" applyAlignment="1">
      <alignment horizontal="left" vertical="center"/>
    </xf>
    <xf numFmtId="0" fontId="3" fillId="6" borderId="2" xfId="0" applyFont="1" applyFill="1" applyBorder="1" applyAlignment="1">
      <alignment horizontal="left" vertical="center"/>
    </xf>
    <xf numFmtId="0" fontId="3" fillId="6" borderId="14" xfId="0" applyFont="1" applyFill="1" applyBorder="1" applyAlignment="1">
      <alignment horizontal="left" vertical="center"/>
    </xf>
    <xf numFmtId="0" fontId="3" fillId="11" borderId="0" xfId="0" applyFont="1" applyFill="1" applyAlignment="1">
      <alignment horizontal="left" vertical="center" wrapText="1"/>
    </xf>
    <xf numFmtId="0" fontId="3" fillId="11" borderId="6" xfId="0" applyFont="1" applyFill="1" applyBorder="1" applyAlignment="1">
      <alignment horizontal="left" vertical="center" wrapText="1"/>
    </xf>
    <xf numFmtId="0" fontId="17" fillId="0" borderId="16" xfId="0" applyFont="1" applyBorder="1" applyAlignment="1" applyProtection="1">
      <alignment horizontal="center" vertical="center" shrinkToFit="1"/>
      <protection locked="0"/>
    </xf>
    <xf numFmtId="0" fontId="17" fillId="0" borderId="5"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28" xfId="0" applyFont="1" applyBorder="1" applyAlignment="1" applyProtection="1">
      <alignment vertical="center" wrapText="1"/>
      <protection locked="0"/>
    </xf>
    <xf numFmtId="0" fontId="3" fillId="6" borderId="0" xfId="0" applyFont="1" applyFill="1" applyAlignment="1">
      <alignment horizontal="center" vertical="center" wrapText="1"/>
    </xf>
    <xf numFmtId="0" fontId="3" fillId="6" borderId="6"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23" fillId="6" borderId="5" xfId="0" applyFont="1" applyFill="1" applyBorder="1" applyAlignment="1">
      <alignment horizontal="left" vertical="center"/>
    </xf>
    <xf numFmtId="0" fontId="23" fillId="6" borderId="0" xfId="0" applyFont="1" applyFill="1" applyAlignment="1">
      <alignment horizontal="left" vertical="center"/>
    </xf>
    <xf numFmtId="0" fontId="23" fillId="6" borderId="28" xfId="0" applyFont="1" applyFill="1" applyBorder="1" applyAlignment="1">
      <alignment horizontal="left" vertical="center"/>
    </xf>
    <xf numFmtId="0" fontId="3" fillId="6" borderId="40" xfId="0" applyFont="1" applyFill="1" applyBorder="1" applyAlignment="1">
      <alignment horizontal="left" vertical="center"/>
    </xf>
    <xf numFmtId="0" fontId="14" fillId="0" borderId="16" xfId="0" applyFont="1" applyBorder="1" applyAlignment="1" applyProtection="1">
      <alignment horizontal="center" vertical="center" shrinkToFit="1"/>
      <protection locked="0"/>
    </xf>
    <xf numFmtId="0" fontId="3" fillId="6" borderId="0" xfId="0" applyFont="1" applyFill="1" applyAlignment="1">
      <alignment horizontal="left" vertical="center" wrapText="1"/>
    </xf>
    <xf numFmtId="0" fontId="3" fillId="6" borderId="30" xfId="0" applyFont="1" applyFill="1" applyBorder="1" applyAlignment="1">
      <alignment horizontal="left" vertical="center" wrapText="1"/>
    </xf>
    <xf numFmtId="0" fontId="15" fillId="0" borderId="0" xfId="0" applyFont="1" applyAlignment="1">
      <alignment horizontal="left" vertical="center" wrapText="1"/>
    </xf>
    <xf numFmtId="0" fontId="15" fillId="0" borderId="28" xfId="0" applyFont="1" applyBorder="1" applyAlignment="1">
      <alignment horizontal="left" vertical="center" wrapText="1"/>
    </xf>
    <xf numFmtId="0" fontId="15" fillId="0" borderId="30" xfId="0" applyFont="1" applyBorder="1" applyAlignment="1">
      <alignment horizontal="left" vertical="center" wrapText="1"/>
    </xf>
    <xf numFmtId="0" fontId="15" fillId="0" borderId="33" xfId="0" applyFont="1" applyBorder="1" applyAlignment="1">
      <alignment horizontal="left" vertical="center" wrapText="1"/>
    </xf>
    <xf numFmtId="38" fontId="14" fillId="0" borderId="30" xfId="1" applyFont="1" applyFill="1" applyBorder="1" applyAlignment="1" applyProtection="1">
      <alignment vertical="center" shrinkToFit="1"/>
      <protection locked="0"/>
    </xf>
    <xf numFmtId="0" fontId="3" fillId="11" borderId="3"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14" fillId="0" borderId="36"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4"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28" xfId="0" applyFont="1" applyBorder="1" applyAlignment="1" applyProtection="1">
      <alignment vertical="center" wrapText="1"/>
      <protection locked="0"/>
    </xf>
    <xf numFmtId="0" fontId="14" fillId="0" borderId="19" xfId="0" applyFont="1" applyBorder="1" applyAlignment="1" applyProtection="1">
      <alignment vertical="center" wrapText="1"/>
      <protection locked="0"/>
    </xf>
    <xf numFmtId="0" fontId="14" fillId="0" borderId="38" xfId="0" applyFont="1" applyBorder="1" applyAlignment="1" applyProtection="1">
      <alignment horizontal="left" vertical="center" wrapText="1"/>
      <protection locked="0"/>
    </xf>
    <xf numFmtId="0" fontId="14" fillId="0" borderId="39" xfId="0" applyFont="1" applyBorder="1" applyAlignment="1" applyProtection="1">
      <alignment horizontal="left" vertical="center" wrapText="1"/>
      <protection locked="0"/>
    </xf>
    <xf numFmtId="0" fontId="14" fillId="0" borderId="17" xfId="0" applyFont="1" applyBorder="1" applyAlignment="1" applyProtection="1">
      <alignment horizontal="right" vertical="center" shrinkToFit="1"/>
      <protection locked="0"/>
    </xf>
  </cellXfs>
  <cellStyles count="3">
    <cellStyle name="桁区切り" xfId="1" builtinId="6"/>
    <cellStyle name="標準" xfId="0" builtinId="0"/>
    <cellStyle name="標準 2" xfId="2" xr:uid="{266298AC-A1D3-4FA9-87A2-D6E88FBF01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00.xml><?xml version="1.0" encoding="utf-8"?>
<formControlPr xmlns="http://schemas.microsoft.com/office/spreadsheetml/2009/9/main" objectType="CheckBox" fmlaLink="$BE$10" lockText="1" noThreeD="1"/>
</file>

<file path=xl/ctrlProps/ctrlProp101.xml><?xml version="1.0" encoding="utf-8"?>
<formControlPr xmlns="http://schemas.microsoft.com/office/spreadsheetml/2009/9/main" objectType="CheckBox" fmlaLink="$BE$6" lockText="1" noThreeD="1"/>
</file>

<file path=xl/ctrlProps/ctrlProp102.xml><?xml version="1.0" encoding="utf-8"?>
<formControlPr xmlns="http://schemas.microsoft.com/office/spreadsheetml/2009/9/main" objectType="CheckBox" fmlaLink="$BE$7" lockText="1" noThreeD="1"/>
</file>

<file path=xl/ctrlProps/ctrlProp103.xml><?xml version="1.0" encoding="utf-8"?>
<formControlPr xmlns="http://schemas.microsoft.com/office/spreadsheetml/2009/9/main" objectType="CheckBox" fmlaLink="$BE$8" lockText="1" noThreeD="1"/>
</file>

<file path=xl/ctrlProps/ctrlProp104.xml><?xml version="1.0" encoding="utf-8"?>
<formControlPr xmlns="http://schemas.microsoft.com/office/spreadsheetml/2009/9/main" objectType="CheckBox" fmlaLink="$BE$10" lockText="1" noThreeD="1"/>
</file>

<file path=xl/ctrlProps/ctrlProp105.xml><?xml version="1.0" encoding="utf-8"?>
<formControlPr xmlns="http://schemas.microsoft.com/office/spreadsheetml/2009/9/main" objectType="CheckBox" fmlaLink="$BE$9"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firstButton="1" fmlaLink="$BE$16"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checked="Checked" lockText="1" noThreeD="1"/>
</file>

<file path=xl/ctrlProps/ctrlProp132.xml><?xml version="1.0" encoding="utf-8"?>
<formControlPr xmlns="http://schemas.microsoft.com/office/spreadsheetml/2009/9/main" objectType="Radio" firstButton="1"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checked="Checked"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firstButton="1"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BE$5"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checked="Checked"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firstButton="1"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checked="Checked"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Radio" firstButton="1"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checked="Checked"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fmlaLink="#REF!" lockText="1" noThreeD="1"/>
</file>

<file path=xl/ctrlProps/ctrlProp2.xml><?xml version="1.0" encoding="utf-8"?>
<formControlPr xmlns="http://schemas.microsoft.com/office/spreadsheetml/2009/9/main" objectType="Radio" firstButton="1" fmlaLink="$BE$5"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firstButton="1" fmlaLink="$BE$5" lockText="1" noThreeD="1"/>
</file>

<file path=xl/ctrlProps/ctrlProp236.xml><?xml version="1.0" encoding="utf-8"?>
<formControlPr xmlns="http://schemas.microsoft.com/office/spreadsheetml/2009/9/main" objectType="CheckBox" fmlaLink="$BE$6" lockText="1" noThreeD="1"/>
</file>

<file path=xl/ctrlProps/ctrlProp237.xml><?xml version="1.0" encoding="utf-8"?>
<formControlPr xmlns="http://schemas.microsoft.com/office/spreadsheetml/2009/9/main" objectType="CheckBox" fmlaLink="$BE$7" lockText="1" noThreeD="1"/>
</file>

<file path=xl/ctrlProps/ctrlProp238.xml><?xml version="1.0" encoding="utf-8"?>
<formControlPr xmlns="http://schemas.microsoft.com/office/spreadsheetml/2009/9/main" objectType="CheckBox" fmlaLink="$BE$8" lockText="1" noThreeD="1"/>
</file>

<file path=xl/ctrlProps/ctrlProp239.xml><?xml version="1.0" encoding="utf-8"?>
<formControlPr xmlns="http://schemas.microsoft.com/office/spreadsheetml/2009/9/main" objectType="CheckBox" fmlaLink="$BE$9"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CheckBox" fmlaLink="$BE$10" lockText="1" noThreeD="1"/>
</file>

<file path=xl/ctrlProps/ctrlProp241.xml><?xml version="1.0" encoding="utf-8"?>
<formControlPr xmlns="http://schemas.microsoft.com/office/spreadsheetml/2009/9/main" objectType="CheckBox" fmlaLink="$BE$6" lockText="1" noThreeD="1"/>
</file>

<file path=xl/ctrlProps/ctrlProp242.xml><?xml version="1.0" encoding="utf-8"?>
<formControlPr xmlns="http://schemas.microsoft.com/office/spreadsheetml/2009/9/main" objectType="CheckBox" fmlaLink="$BE$7" lockText="1" noThreeD="1"/>
</file>

<file path=xl/ctrlProps/ctrlProp243.xml><?xml version="1.0" encoding="utf-8"?>
<formControlPr xmlns="http://schemas.microsoft.com/office/spreadsheetml/2009/9/main" objectType="CheckBox" fmlaLink="$BE$8" lockText="1" noThreeD="1"/>
</file>

<file path=xl/ctrlProps/ctrlProp244.xml><?xml version="1.0" encoding="utf-8"?>
<formControlPr xmlns="http://schemas.microsoft.com/office/spreadsheetml/2009/9/main" objectType="CheckBox" fmlaLink="$BE$10" lockText="1" noThreeD="1"/>
</file>

<file path=xl/ctrlProps/ctrlProp245.xml><?xml version="1.0" encoding="utf-8"?>
<formControlPr xmlns="http://schemas.microsoft.com/office/spreadsheetml/2009/9/main" objectType="CheckBox" fmlaLink="$BE$9"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BE$27" lockText="1"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CheckBox" fmlaLink="$BE$6" lockText="1" noThreeD="1"/>
</file>

<file path=xl/ctrlProps/ctrlProp254.xml><?xml version="1.0" encoding="utf-8"?>
<formControlPr xmlns="http://schemas.microsoft.com/office/spreadsheetml/2009/9/main" objectType="CheckBox" fmlaLink="$BE$7" lockText="1" noThreeD="1"/>
</file>

<file path=xl/ctrlProps/ctrlProp255.xml><?xml version="1.0" encoding="utf-8"?>
<formControlPr xmlns="http://schemas.microsoft.com/office/spreadsheetml/2009/9/main" objectType="CheckBox" fmlaLink="$BE$8" lockText="1" noThreeD="1"/>
</file>

<file path=xl/ctrlProps/ctrlProp256.xml><?xml version="1.0" encoding="utf-8"?>
<formControlPr xmlns="http://schemas.microsoft.com/office/spreadsheetml/2009/9/main" objectType="CheckBox" fmlaLink="$BE$9" lockText="1" noThreeD="1"/>
</file>

<file path=xl/ctrlProps/ctrlProp257.xml><?xml version="1.0" encoding="utf-8"?>
<formControlPr xmlns="http://schemas.microsoft.com/office/spreadsheetml/2009/9/main" objectType="CheckBox" fmlaLink="$BE$10"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checked="Checked"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checked="Checked"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BE$6"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BE$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BE$8"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BE$9"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checked="Checked"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BE$10"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CheckBox" fmlaLink="$BE$6" lockText="1" noThreeD="1"/>
</file>

<file path=xl/ctrlProps/ctrlProp97.xml><?xml version="1.0" encoding="utf-8"?>
<formControlPr xmlns="http://schemas.microsoft.com/office/spreadsheetml/2009/9/main" objectType="CheckBox" fmlaLink="$BE$7" lockText="1" noThreeD="1"/>
</file>

<file path=xl/ctrlProps/ctrlProp98.xml><?xml version="1.0" encoding="utf-8"?>
<formControlPr xmlns="http://schemas.microsoft.com/office/spreadsheetml/2009/9/main" objectType="CheckBox" fmlaLink="$BE$8" lockText="1" noThreeD="1"/>
</file>

<file path=xl/ctrlProps/ctrlProp99.xml><?xml version="1.0" encoding="utf-8"?>
<formControlPr xmlns="http://schemas.microsoft.com/office/spreadsheetml/2009/9/main" objectType="CheckBox" fmlaLink="$BE$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4</xdr:row>
          <xdr:rowOff>0</xdr:rowOff>
        </xdr:from>
        <xdr:to>
          <xdr:col>16</xdr:col>
          <xdr:colOff>133350</xdr:colOff>
          <xdr:row>5</xdr:row>
          <xdr:rowOff>38100</xdr:rowOff>
        </xdr:to>
        <xdr:sp macro="" textlink="">
          <xdr:nvSpPr>
            <xdr:cNvPr id="1025" name="GB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28575</xdr:rowOff>
        </xdr:from>
        <xdr:to>
          <xdr:col>17</xdr:col>
          <xdr:colOff>0</xdr:colOff>
          <xdr:row>4</xdr:row>
          <xdr:rowOff>200025</xdr:rowOff>
        </xdr:to>
        <xdr:sp macro="" textlink="">
          <xdr:nvSpPr>
            <xdr:cNvPr id="1026" name="RB10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28575</xdr:rowOff>
        </xdr:from>
        <xdr:to>
          <xdr:col>25</xdr:col>
          <xdr:colOff>0</xdr:colOff>
          <xdr:row>4</xdr:row>
          <xdr:rowOff>200025</xdr:rowOff>
        </xdr:to>
        <xdr:sp macro="" textlink="">
          <xdr:nvSpPr>
            <xdr:cNvPr id="1027" name="RB102"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028" name="CB101"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19</xdr:col>
          <xdr:colOff>0</xdr:colOff>
          <xdr:row>40</xdr:row>
          <xdr:rowOff>171450</xdr:rowOff>
        </xdr:to>
        <xdr:sp macro="" textlink="">
          <xdr:nvSpPr>
            <xdr:cNvPr id="1029" name="CB102"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xdr:row>
          <xdr:rowOff>0</xdr:rowOff>
        </xdr:from>
        <xdr:to>
          <xdr:col>28</xdr:col>
          <xdr:colOff>0</xdr:colOff>
          <xdr:row>40</xdr:row>
          <xdr:rowOff>171450</xdr:rowOff>
        </xdr:to>
        <xdr:sp macro="" textlink="">
          <xdr:nvSpPr>
            <xdr:cNvPr id="1030" name="CB103"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40</xdr:row>
          <xdr:rowOff>0</xdr:rowOff>
        </xdr:from>
        <xdr:to>
          <xdr:col>40</xdr:col>
          <xdr:colOff>0</xdr:colOff>
          <xdr:row>40</xdr:row>
          <xdr:rowOff>171450</xdr:rowOff>
        </xdr:to>
        <xdr:sp macro="" textlink="">
          <xdr:nvSpPr>
            <xdr:cNvPr id="1031" name="CB104"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032" name="CB105"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0</xdr:rowOff>
        </xdr:from>
        <xdr:to>
          <xdr:col>6</xdr:col>
          <xdr:colOff>133350</xdr:colOff>
          <xdr:row>76</xdr:row>
          <xdr:rowOff>19050</xdr:rowOff>
        </xdr:to>
        <xdr:sp macro="" textlink="">
          <xdr:nvSpPr>
            <xdr:cNvPr id="1033" name="GB10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7</xdr:col>
          <xdr:colOff>0</xdr:colOff>
          <xdr:row>70</xdr:row>
          <xdr:rowOff>200025</xdr:rowOff>
        </xdr:to>
        <xdr:sp macro="" textlink="">
          <xdr:nvSpPr>
            <xdr:cNvPr id="1034" name="RB10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7</xdr:col>
          <xdr:colOff>0</xdr:colOff>
          <xdr:row>71</xdr:row>
          <xdr:rowOff>200025</xdr:rowOff>
        </xdr:to>
        <xdr:sp macro="" textlink="">
          <xdr:nvSpPr>
            <xdr:cNvPr id="1035" name="RB105"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0</xdr:rowOff>
        </xdr:from>
        <xdr:to>
          <xdr:col>6</xdr:col>
          <xdr:colOff>133350</xdr:colOff>
          <xdr:row>76</xdr:row>
          <xdr:rowOff>19050</xdr:rowOff>
        </xdr:to>
        <xdr:sp macro="" textlink="">
          <xdr:nvSpPr>
            <xdr:cNvPr id="1036" name="GB103"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7</xdr:col>
          <xdr:colOff>0</xdr:colOff>
          <xdr:row>72</xdr:row>
          <xdr:rowOff>200025</xdr:rowOff>
        </xdr:to>
        <xdr:sp macro="" textlink="">
          <xdr:nvSpPr>
            <xdr:cNvPr id="1037" name="RB106"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7</xdr:col>
          <xdr:colOff>0</xdr:colOff>
          <xdr:row>73</xdr:row>
          <xdr:rowOff>200025</xdr:rowOff>
        </xdr:to>
        <xdr:sp macro="" textlink="">
          <xdr:nvSpPr>
            <xdr:cNvPr id="1038" name="RB107"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74</xdr:row>
          <xdr:rowOff>0</xdr:rowOff>
        </xdr:from>
        <xdr:to>
          <xdr:col>11</xdr:col>
          <xdr:colOff>133350</xdr:colOff>
          <xdr:row>76</xdr:row>
          <xdr:rowOff>19050</xdr:rowOff>
        </xdr:to>
        <xdr:sp macro="" textlink="">
          <xdr:nvSpPr>
            <xdr:cNvPr id="1039" name="GB104"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28575</xdr:rowOff>
        </xdr:from>
        <xdr:to>
          <xdr:col>12</xdr:col>
          <xdr:colOff>0</xdr:colOff>
          <xdr:row>53</xdr:row>
          <xdr:rowOff>200025</xdr:rowOff>
        </xdr:to>
        <xdr:sp macro="" textlink="">
          <xdr:nvSpPr>
            <xdr:cNvPr id="1040" name="RB108"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28575</xdr:rowOff>
        </xdr:from>
        <xdr:to>
          <xdr:col>12</xdr:col>
          <xdr:colOff>0</xdr:colOff>
          <xdr:row>54</xdr:row>
          <xdr:rowOff>200025</xdr:rowOff>
        </xdr:to>
        <xdr:sp macro="" textlink="">
          <xdr:nvSpPr>
            <xdr:cNvPr id="1041" name="RB109"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83</xdr:row>
          <xdr:rowOff>0</xdr:rowOff>
        </xdr:from>
        <xdr:to>
          <xdr:col>6</xdr:col>
          <xdr:colOff>133350</xdr:colOff>
          <xdr:row>84</xdr:row>
          <xdr:rowOff>285750</xdr:rowOff>
        </xdr:to>
        <xdr:sp macro="" textlink="">
          <xdr:nvSpPr>
            <xdr:cNvPr id="1042" name="GB105"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0</xdr:rowOff>
        </xdr:from>
        <xdr:to>
          <xdr:col>7</xdr:col>
          <xdr:colOff>0</xdr:colOff>
          <xdr:row>48</xdr:row>
          <xdr:rowOff>171450</xdr:rowOff>
        </xdr:to>
        <xdr:sp macro="" textlink="">
          <xdr:nvSpPr>
            <xdr:cNvPr id="1043" name="RB110"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0</xdr:rowOff>
        </xdr:from>
        <xdr:to>
          <xdr:col>7</xdr:col>
          <xdr:colOff>0</xdr:colOff>
          <xdr:row>48</xdr:row>
          <xdr:rowOff>171450</xdr:rowOff>
        </xdr:to>
        <xdr:sp macro="" textlink="">
          <xdr:nvSpPr>
            <xdr:cNvPr id="1044" name="RB111"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87</xdr:row>
          <xdr:rowOff>0</xdr:rowOff>
        </xdr:from>
        <xdr:to>
          <xdr:col>17</xdr:col>
          <xdr:colOff>133350</xdr:colOff>
          <xdr:row>88</xdr:row>
          <xdr:rowOff>0</xdr:rowOff>
        </xdr:to>
        <xdr:sp macro="" textlink="">
          <xdr:nvSpPr>
            <xdr:cNvPr id="1045" name="GB106"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87</xdr:row>
          <xdr:rowOff>0</xdr:rowOff>
        </xdr:from>
        <xdr:to>
          <xdr:col>17</xdr:col>
          <xdr:colOff>133350</xdr:colOff>
          <xdr:row>88</xdr:row>
          <xdr:rowOff>0</xdr:rowOff>
        </xdr:to>
        <xdr:sp macro="" textlink="">
          <xdr:nvSpPr>
            <xdr:cNvPr id="1046" name="GB107"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87</xdr:row>
          <xdr:rowOff>0</xdr:rowOff>
        </xdr:from>
        <xdr:to>
          <xdr:col>21</xdr:col>
          <xdr:colOff>133350</xdr:colOff>
          <xdr:row>88</xdr:row>
          <xdr:rowOff>0</xdr:rowOff>
        </xdr:to>
        <xdr:sp macro="" textlink="">
          <xdr:nvSpPr>
            <xdr:cNvPr id="1047" name="GB108"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89</xdr:row>
          <xdr:rowOff>0</xdr:rowOff>
        </xdr:from>
        <xdr:to>
          <xdr:col>7</xdr:col>
          <xdr:colOff>133350</xdr:colOff>
          <xdr:row>90</xdr:row>
          <xdr:rowOff>0</xdr:rowOff>
        </xdr:to>
        <xdr:sp macro="" textlink="">
          <xdr:nvSpPr>
            <xdr:cNvPr id="1048" name="GB109"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28575</xdr:rowOff>
        </xdr:from>
        <xdr:to>
          <xdr:col>8</xdr:col>
          <xdr:colOff>0</xdr:colOff>
          <xdr:row>89</xdr:row>
          <xdr:rowOff>200025</xdr:rowOff>
        </xdr:to>
        <xdr:sp macro="" textlink="">
          <xdr:nvSpPr>
            <xdr:cNvPr id="1049" name="RB118"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89</xdr:row>
          <xdr:rowOff>28575</xdr:rowOff>
        </xdr:from>
        <xdr:to>
          <xdr:col>14</xdr:col>
          <xdr:colOff>0</xdr:colOff>
          <xdr:row>89</xdr:row>
          <xdr:rowOff>200025</xdr:rowOff>
        </xdr:to>
        <xdr:sp macro="" textlink="">
          <xdr:nvSpPr>
            <xdr:cNvPr id="1050" name="RB119"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94</xdr:row>
          <xdr:rowOff>0</xdr:rowOff>
        </xdr:from>
        <xdr:to>
          <xdr:col>7</xdr:col>
          <xdr:colOff>133350</xdr:colOff>
          <xdr:row>95</xdr:row>
          <xdr:rowOff>0</xdr:rowOff>
        </xdr:to>
        <xdr:sp macro="" textlink="">
          <xdr:nvSpPr>
            <xdr:cNvPr id="1051" name="GB110"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38100</xdr:rowOff>
        </xdr:from>
        <xdr:to>
          <xdr:col>8</xdr:col>
          <xdr:colOff>0</xdr:colOff>
          <xdr:row>94</xdr:row>
          <xdr:rowOff>209550</xdr:rowOff>
        </xdr:to>
        <xdr:sp macro="" textlink="">
          <xdr:nvSpPr>
            <xdr:cNvPr id="1052" name="RB120"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94</xdr:row>
          <xdr:rowOff>28575</xdr:rowOff>
        </xdr:from>
        <xdr:to>
          <xdr:col>14</xdr:col>
          <xdr:colOff>0</xdr:colOff>
          <xdr:row>94</xdr:row>
          <xdr:rowOff>200025</xdr:rowOff>
        </xdr:to>
        <xdr:sp macro="" textlink="">
          <xdr:nvSpPr>
            <xdr:cNvPr id="1053" name="RB121"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7</xdr:col>
          <xdr:colOff>133350</xdr:colOff>
          <xdr:row>97</xdr:row>
          <xdr:rowOff>0</xdr:rowOff>
        </xdr:to>
        <xdr:sp macro="" textlink="">
          <xdr:nvSpPr>
            <xdr:cNvPr id="1054" name="GB111"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8</xdr:col>
          <xdr:colOff>0</xdr:colOff>
          <xdr:row>96</xdr:row>
          <xdr:rowOff>171450</xdr:rowOff>
        </xdr:to>
        <xdr:sp macro="" textlink="">
          <xdr:nvSpPr>
            <xdr:cNvPr id="1055" name="RB122"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96</xdr:row>
          <xdr:rowOff>0</xdr:rowOff>
        </xdr:from>
        <xdr:to>
          <xdr:col>14</xdr:col>
          <xdr:colOff>0</xdr:colOff>
          <xdr:row>96</xdr:row>
          <xdr:rowOff>171450</xdr:rowOff>
        </xdr:to>
        <xdr:sp macro="" textlink="">
          <xdr:nvSpPr>
            <xdr:cNvPr id="1056" name="RB123"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28575</xdr:rowOff>
        </xdr:from>
        <xdr:to>
          <xdr:col>8</xdr:col>
          <xdr:colOff>0</xdr:colOff>
          <xdr:row>96</xdr:row>
          <xdr:rowOff>200025</xdr:rowOff>
        </xdr:to>
        <xdr:sp macro="" textlink="">
          <xdr:nvSpPr>
            <xdr:cNvPr id="1057" name="CB101"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96</xdr:row>
          <xdr:rowOff>28575</xdr:rowOff>
        </xdr:from>
        <xdr:to>
          <xdr:col>29</xdr:col>
          <xdr:colOff>0</xdr:colOff>
          <xdr:row>96</xdr:row>
          <xdr:rowOff>200025</xdr:rowOff>
        </xdr:to>
        <xdr:sp macro="" textlink="">
          <xdr:nvSpPr>
            <xdr:cNvPr id="1058" name="CB103"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28575</xdr:rowOff>
        </xdr:from>
        <xdr:to>
          <xdr:col>8</xdr:col>
          <xdr:colOff>0</xdr:colOff>
          <xdr:row>97</xdr:row>
          <xdr:rowOff>200025</xdr:rowOff>
        </xdr:to>
        <xdr:sp macro="" textlink="">
          <xdr:nvSpPr>
            <xdr:cNvPr id="1059" name="CB10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96</xdr:row>
          <xdr:rowOff>28575</xdr:rowOff>
        </xdr:from>
        <xdr:to>
          <xdr:col>18</xdr:col>
          <xdr:colOff>0</xdr:colOff>
          <xdr:row>96</xdr:row>
          <xdr:rowOff>200025</xdr:rowOff>
        </xdr:to>
        <xdr:sp macro="" textlink="">
          <xdr:nvSpPr>
            <xdr:cNvPr id="1060" name="CB10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7</xdr:col>
          <xdr:colOff>133350</xdr:colOff>
          <xdr:row>97</xdr:row>
          <xdr:rowOff>0</xdr:rowOff>
        </xdr:to>
        <xdr:sp macro="" textlink="">
          <xdr:nvSpPr>
            <xdr:cNvPr id="1061" name="GB110"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0</xdr:colOff>
          <xdr:row>70</xdr:row>
          <xdr:rowOff>171450</xdr:rowOff>
        </xdr:to>
        <xdr:sp macro="" textlink="">
          <xdr:nvSpPr>
            <xdr:cNvPr id="1062" name="RB104"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0</xdr:colOff>
          <xdr:row>70</xdr:row>
          <xdr:rowOff>171450</xdr:rowOff>
        </xdr:to>
        <xdr:sp macro="" textlink="">
          <xdr:nvSpPr>
            <xdr:cNvPr id="1063" name="RB105"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6</xdr:col>
          <xdr:colOff>133350</xdr:colOff>
          <xdr:row>72</xdr:row>
          <xdr:rowOff>19050</xdr:rowOff>
        </xdr:to>
        <xdr:sp macro="" textlink="">
          <xdr:nvSpPr>
            <xdr:cNvPr id="1064" name="GB103"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0</xdr:colOff>
          <xdr:row>70</xdr:row>
          <xdr:rowOff>171450</xdr:rowOff>
        </xdr:to>
        <xdr:sp macro="" textlink="">
          <xdr:nvSpPr>
            <xdr:cNvPr id="1065" name="RB106"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0</xdr:colOff>
          <xdr:row>70</xdr:row>
          <xdr:rowOff>171450</xdr:rowOff>
        </xdr:to>
        <xdr:sp macro="" textlink="">
          <xdr:nvSpPr>
            <xdr:cNvPr id="1066" name="RB107"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6</xdr:col>
          <xdr:colOff>133350</xdr:colOff>
          <xdr:row>72</xdr:row>
          <xdr:rowOff>19050</xdr:rowOff>
        </xdr:to>
        <xdr:sp macro="" textlink="">
          <xdr:nvSpPr>
            <xdr:cNvPr id="1067" name="GB104"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7</xdr:col>
          <xdr:colOff>0</xdr:colOff>
          <xdr:row>70</xdr:row>
          <xdr:rowOff>200025</xdr:rowOff>
        </xdr:to>
        <xdr:sp macro="" textlink="">
          <xdr:nvSpPr>
            <xdr:cNvPr id="1068" name="RB108"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7</xdr:col>
          <xdr:colOff>0</xdr:colOff>
          <xdr:row>71</xdr:row>
          <xdr:rowOff>200025</xdr:rowOff>
        </xdr:to>
        <xdr:sp macro="" textlink="">
          <xdr:nvSpPr>
            <xdr:cNvPr id="1069" name="RB109"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72</xdr:row>
          <xdr:rowOff>0</xdr:rowOff>
        </xdr:from>
        <xdr:to>
          <xdr:col>6</xdr:col>
          <xdr:colOff>133350</xdr:colOff>
          <xdr:row>74</xdr:row>
          <xdr:rowOff>19050</xdr:rowOff>
        </xdr:to>
        <xdr:sp macro="" textlink="">
          <xdr:nvSpPr>
            <xdr:cNvPr id="1070" name="GB105"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7</xdr:col>
          <xdr:colOff>0</xdr:colOff>
          <xdr:row>72</xdr:row>
          <xdr:rowOff>200025</xdr:rowOff>
        </xdr:to>
        <xdr:sp macro="" textlink="">
          <xdr:nvSpPr>
            <xdr:cNvPr id="1071" name="RB110"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7</xdr:col>
          <xdr:colOff>0</xdr:colOff>
          <xdr:row>73</xdr:row>
          <xdr:rowOff>200025</xdr:rowOff>
        </xdr:to>
        <xdr:sp macro="" textlink="">
          <xdr:nvSpPr>
            <xdr:cNvPr id="1072" name="RB111"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8</xdr:col>
          <xdr:colOff>9525</xdr:colOff>
          <xdr:row>72</xdr:row>
          <xdr:rowOff>200025</xdr:rowOff>
        </xdr:to>
        <xdr:sp macro="" textlink="">
          <xdr:nvSpPr>
            <xdr:cNvPr id="1080" name="RB10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8</xdr:col>
          <xdr:colOff>9525</xdr:colOff>
          <xdr:row>73</xdr:row>
          <xdr:rowOff>200025</xdr:rowOff>
        </xdr:to>
        <xdr:sp macro="" textlink="">
          <xdr:nvSpPr>
            <xdr:cNvPr id="1081" name="RB10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8</xdr:col>
          <xdr:colOff>19050</xdr:colOff>
          <xdr:row>71</xdr:row>
          <xdr:rowOff>228600</xdr:rowOff>
        </xdr:to>
        <xdr:sp macro="" textlink="">
          <xdr:nvSpPr>
            <xdr:cNvPr id="1086" name="GB103"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8</xdr:col>
          <xdr:colOff>19050</xdr:colOff>
          <xdr:row>71</xdr:row>
          <xdr:rowOff>228600</xdr:rowOff>
        </xdr:to>
        <xdr:sp macro="" textlink="">
          <xdr:nvSpPr>
            <xdr:cNvPr id="1089" name="GB104"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72</xdr:row>
          <xdr:rowOff>0</xdr:rowOff>
        </xdr:from>
        <xdr:to>
          <xdr:col>8</xdr:col>
          <xdr:colOff>19050</xdr:colOff>
          <xdr:row>73</xdr:row>
          <xdr:rowOff>228600</xdr:rowOff>
        </xdr:to>
        <xdr:sp macro="" textlink="">
          <xdr:nvSpPr>
            <xdr:cNvPr id="1092" name="GB105"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8</xdr:col>
          <xdr:colOff>9525</xdr:colOff>
          <xdr:row>72</xdr:row>
          <xdr:rowOff>200025</xdr:rowOff>
        </xdr:to>
        <xdr:sp macro="" textlink="">
          <xdr:nvSpPr>
            <xdr:cNvPr id="1093" name="RB110"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8</xdr:col>
          <xdr:colOff>9525</xdr:colOff>
          <xdr:row>73</xdr:row>
          <xdr:rowOff>200025</xdr:rowOff>
        </xdr:to>
        <xdr:sp macro="" textlink="">
          <xdr:nvSpPr>
            <xdr:cNvPr id="1094" name="RB111"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74</xdr:row>
          <xdr:rowOff>0</xdr:rowOff>
        </xdr:from>
        <xdr:to>
          <xdr:col>13</xdr:col>
          <xdr:colOff>38100</xdr:colOff>
          <xdr:row>75</xdr:row>
          <xdr:rowOff>228600</xdr:rowOff>
        </xdr:to>
        <xdr:sp macro="" textlink="">
          <xdr:nvSpPr>
            <xdr:cNvPr id="1095" name="GB104"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28575</xdr:rowOff>
        </xdr:from>
        <xdr:to>
          <xdr:col>8</xdr:col>
          <xdr:colOff>9525</xdr:colOff>
          <xdr:row>53</xdr:row>
          <xdr:rowOff>200025</xdr:rowOff>
        </xdr:to>
        <xdr:sp macro="" textlink="">
          <xdr:nvSpPr>
            <xdr:cNvPr id="1096" name="RB108"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28575</xdr:rowOff>
        </xdr:from>
        <xdr:to>
          <xdr:col>8</xdr:col>
          <xdr:colOff>9525</xdr:colOff>
          <xdr:row>54</xdr:row>
          <xdr:rowOff>200025</xdr:rowOff>
        </xdr:to>
        <xdr:sp macro="" textlink="">
          <xdr:nvSpPr>
            <xdr:cNvPr id="1097" name="RB109"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87</xdr:row>
          <xdr:rowOff>0</xdr:rowOff>
        </xdr:from>
        <xdr:to>
          <xdr:col>33</xdr:col>
          <xdr:colOff>133350</xdr:colOff>
          <xdr:row>87</xdr:row>
          <xdr:rowOff>276225</xdr:rowOff>
        </xdr:to>
        <xdr:sp macro="" textlink="">
          <xdr:nvSpPr>
            <xdr:cNvPr id="1098" name="GB106"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87</xdr:row>
          <xdr:rowOff>0</xdr:rowOff>
        </xdr:from>
        <xdr:to>
          <xdr:col>25</xdr:col>
          <xdr:colOff>133350</xdr:colOff>
          <xdr:row>87</xdr:row>
          <xdr:rowOff>276225</xdr:rowOff>
        </xdr:to>
        <xdr:sp macro="" textlink="">
          <xdr:nvSpPr>
            <xdr:cNvPr id="1099" name="GB107"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87</xdr:row>
          <xdr:rowOff>0</xdr:rowOff>
        </xdr:from>
        <xdr:to>
          <xdr:col>29</xdr:col>
          <xdr:colOff>133350</xdr:colOff>
          <xdr:row>87</xdr:row>
          <xdr:rowOff>276225</xdr:rowOff>
        </xdr:to>
        <xdr:sp macro="" textlink="">
          <xdr:nvSpPr>
            <xdr:cNvPr id="1100" name="GB108"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89</xdr:row>
          <xdr:rowOff>0</xdr:rowOff>
        </xdr:from>
        <xdr:to>
          <xdr:col>15</xdr:col>
          <xdr:colOff>133350</xdr:colOff>
          <xdr:row>89</xdr:row>
          <xdr:rowOff>276225</xdr:rowOff>
        </xdr:to>
        <xdr:sp macro="" textlink="">
          <xdr:nvSpPr>
            <xdr:cNvPr id="1101" name="GB109"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28575</xdr:rowOff>
        </xdr:from>
        <xdr:to>
          <xdr:col>9</xdr:col>
          <xdr:colOff>9525</xdr:colOff>
          <xdr:row>89</xdr:row>
          <xdr:rowOff>200025</xdr:rowOff>
        </xdr:to>
        <xdr:sp macro="" textlink="">
          <xdr:nvSpPr>
            <xdr:cNvPr id="1102" name="RB11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89</xdr:row>
          <xdr:rowOff>28575</xdr:rowOff>
        </xdr:from>
        <xdr:to>
          <xdr:col>15</xdr:col>
          <xdr:colOff>9525</xdr:colOff>
          <xdr:row>89</xdr:row>
          <xdr:rowOff>200025</xdr:rowOff>
        </xdr:to>
        <xdr:sp macro="" textlink="">
          <xdr:nvSpPr>
            <xdr:cNvPr id="1103" name="RB11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94</xdr:row>
          <xdr:rowOff>0</xdr:rowOff>
        </xdr:from>
        <xdr:to>
          <xdr:col>15</xdr:col>
          <xdr:colOff>133350</xdr:colOff>
          <xdr:row>94</xdr:row>
          <xdr:rowOff>276225</xdr:rowOff>
        </xdr:to>
        <xdr:sp macro="" textlink="">
          <xdr:nvSpPr>
            <xdr:cNvPr id="1104" name="GB11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15</xdr:col>
          <xdr:colOff>133350</xdr:colOff>
          <xdr:row>96</xdr:row>
          <xdr:rowOff>276225</xdr:rowOff>
        </xdr:to>
        <xdr:sp macro="" textlink="">
          <xdr:nvSpPr>
            <xdr:cNvPr id="1107" name="GB111"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28575</xdr:rowOff>
        </xdr:from>
        <xdr:to>
          <xdr:col>9</xdr:col>
          <xdr:colOff>9525</xdr:colOff>
          <xdr:row>96</xdr:row>
          <xdr:rowOff>200025</xdr:rowOff>
        </xdr:to>
        <xdr:sp macro="" textlink="">
          <xdr:nvSpPr>
            <xdr:cNvPr id="1110" name="CB101"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96</xdr:row>
          <xdr:rowOff>28575</xdr:rowOff>
        </xdr:from>
        <xdr:to>
          <xdr:col>30</xdr:col>
          <xdr:colOff>9525</xdr:colOff>
          <xdr:row>96</xdr:row>
          <xdr:rowOff>200025</xdr:rowOff>
        </xdr:to>
        <xdr:sp macro="" textlink="">
          <xdr:nvSpPr>
            <xdr:cNvPr id="1111" name="CB103"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28575</xdr:rowOff>
        </xdr:from>
        <xdr:to>
          <xdr:col>9</xdr:col>
          <xdr:colOff>9525</xdr:colOff>
          <xdr:row>97</xdr:row>
          <xdr:rowOff>200025</xdr:rowOff>
        </xdr:to>
        <xdr:sp macro="" textlink="">
          <xdr:nvSpPr>
            <xdr:cNvPr id="1112" name="CB105"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96</xdr:row>
          <xdr:rowOff>28575</xdr:rowOff>
        </xdr:from>
        <xdr:to>
          <xdr:col>19</xdr:col>
          <xdr:colOff>9525</xdr:colOff>
          <xdr:row>96</xdr:row>
          <xdr:rowOff>200025</xdr:rowOff>
        </xdr:to>
        <xdr:sp macro="" textlink="">
          <xdr:nvSpPr>
            <xdr:cNvPr id="1113" name="CB102"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15</xdr:col>
          <xdr:colOff>133350</xdr:colOff>
          <xdr:row>96</xdr:row>
          <xdr:rowOff>276225</xdr:rowOff>
        </xdr:to>
        <xdr:sp macro="" textlink="">
          <xdr:nvSpPr>
            <xdr:cNvPr id="1114" name="GB11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53</xdr:row>
          <xdr:rowOff>0</xdr:rowOff>
        </xdr:from>
        <xdr:to>
          <xdr:col>8</xdr:col>
          <xdr:colOff>19050</xdr:colOff>
          <xdr:row>54</xdr:row>
          <xdr:rowOff>219075</xdr:rowOff>
        </xdr:to>
        <xdr:sp macro="" textlink="">
          <xdr:nvSpPr>
            <xdr:cNvPr id="1117" name="GB10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8</xdr:col>
          <xdr:colOff>9525</xdr:colOff>
          <xdr:row>72</xdr:row>
          <xdr:rowOff>200025</xdr:rowOff>
        </xdr:to>
        <xdr:sp macro="" textlink="">
          <xdr:nvSpPr>
            <xdr:cNvPr id="1120" name="RB104"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8</xdr:col>
          <xdr:colOff>9525</xdr:colOff>
          <xdr:row>73</xdr:row>
          <xdr:rowOff>200025</xdr:rowOff>
        </xdr:to>
        <xdr:sp macro="" textlink="">
          <xdr:nvSpPr>
            <xdr:cNvPr id="1121" name="RB105"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72</xdr:row>
          <xdr:rowOff>0</xdr:rowOff>
        </xdr:from>
        <xdr:to>
          <xdr:col>8</xdr:col>
          <xdr:colOff>19050</xdr:colOff>
          <xdr:row>73</xdr:row>
          <xdr:rowOff>228600</xdr:rowOff>
        </xdr:to>
        <xdr:sp macro="" textlink="">
          <xdr:nvSpPr>
            <xdr:cNvPr id="1122" name="GB103"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8</xdr:col>
          <xdr:colOff>9525</xdr:colOff>
          <xdr:row>72</xdr:row>
          <xdr:rowOff>200025</xdr:rowOff>
        </xdr:to>
        <xdr:sp macro="" textlink="">
          <xdr:nvSpPr>
            <xdr:cNvPr id="1123" name="RB106"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8</xdr:col>
          <xdr:colOff>9525</xdr:colOff>
          <xdr:row>73</xdr:row>
          <xdr:rowOff>200025</xdr:rowOff>
        </xdr:to>
        <xdr:sp macro="" textlink="">
          <xdr:nvSpPr>
            <xdr:cNvPr id="1124" name="RB107"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63</xdr:row>
          <xdr:rowOff>0</xdr:rowOff>
        </xdr:from>
        <xdr:to>
          <xdr:col>6</xdr:col>
          <xdr:colOff>133350</xdr:colOff>
          <xdr:row>64</xdr:row>
          <xdr:rowOff>276225</xdr:rowOff>
        </xdr:to>
        <xdr:sp macro="" textlink="">
          <xdr:nvSpPr>
            <xdr:cNvPr id="1126" name="GB105"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89</xdr:row>
          <xdr:rowOff>0</xdr:rowOff>
        </xdr:from>
        <xdr:to>
          <xdr:col>7</xdr:col>
          <xdr:colOff>133350</xdr:colOff>
          <xdr:row>90</xdr:row>
          <xdr:rowOff>0</xdr:rowOff>
        </xdr:to>
        <xdr:sp macro="" textlink="">
          <xdr:nvSpPr>
            <xdr:cNvPr id="1128" name="GB109"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94</xdr:row>
          <xdr:rowOff>0</xdr:rowOff>
        </xdr:from>
        <xdr:to>
          <xdr:col>7</xdr:col>
          <xdr:colOff>133350</xdr:colOff>
          <xdr:row>95</xdr:row>
          <xdr:rowOff>0</xdr:rowOff>
        </xdr:to>
        <xdr:sp macro="" textlink="">
          <xdr:nvSpPr>
            <xdr:cNvPr id="1129" name="GB110"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7</xdr:col>
          <xdr:colOff>133350</xdr:colOff>
          <xdr:row>97</xdr:row>
          <xdr:rowOff>0</xdr:rowOff>
        </xdr:to>
        <xdr:sp macro="" textlink="">
          <xdr:nvSpPr>
            <xdr:cNvPr id="1130" name="GB111"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7</xdr:col>
          <xdr:colOff>133350</xdr:colOff>
          <xdr:row>97</xdr:row>
          <xdr:rowOff>0</xdr:rowOff>
        </xdr:to>
        <xdr:sp macro="" textlink="">
          <xdr:nvSpPr>
            <xdr:cNvPr id="1131" name="Group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0</xdr:rowOff>
        </xdr:from>
        <xdr:to>
          <xdr:col>32</xdr:col>
          <xdr:colOff>133350</xdr:colOff>
          <xdr:row>5</xdr:row>
          <xdr:rowOff>0</xdr:rowOff>
        </xdr:to>
        <xdr:sp macro="" textlink="">
          <xdr:nvSpPr>
            <xdr:cNvPr id="1132" name="GB101"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28575</xdr:rowOff>
        </xdr:from>
        <xdr:to>
          <xdr:col>26</xdr:col>
          <xdr:colOff>9525</xdr:colOff>
          <xdr:row>4</xdr:row>
          <xdr:rowOff>200025</xdr:rowOff>
        </xdr:to>
        <xdr:sp macro="" textlink="">
          <xdr:nvSpPr>
            <xdr:cNvPr id="1134" name="RB102"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12</xdr:col>
          <xdr:colOff>0</xdr:colOff>
          <xdr:row>37</xdr:row>
          <xdr:rowOff>171450</xdr:rowOff>
        </xdr:to>
        <xdr:sp macro="" textlink="">
          <xdr:nvSpPr>
            <xdr:cNvPr id="1135" name="RB108"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12</xdr:col>
          <xdr:colOff>0</xdr:colOff>
          <xdr:row>37</xdr:row>
          <xdr:rowOff>171450</xdr:rowOff>
        </xdr:to>
        <xdr:sp macro="" textlink="">
          <xdr:nvSpPr>
            <xdr:cNvPr id="1136" name="RB109"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37</xdr:row>
          <xdr:rowOff>0</xdr:rowOff>
        </xdr:from>
        <xdr:to>
          <xdr:col>8</xdr:col>
          <xdr:colOff>19050</xdr:colOff>
          <xdr:row>38</xdr:row>
          <xdr:rowOff>219075</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42</xdr:row>
          <xdr:rowOff>0</xdr:rowOff>
        </xdr:from>
        <xdr:to>
          <xdr:col>6</xdr:col>
          <xdr:colOff>133350</xdr:colOff>
          <xdr:row>44</xdr:row>
          <xdr:rowOff>19050</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42</xdr:row>
          <xdr:rowOff>0</xdr:rowOff>
        </xdr:from>
        <xdr:to>
          <xdr:col>8</xdr:col>
          <xdr:colOff>19050</xdr:colOff>
          <xdr:row>43</xdr:row>
          <xdr:rowOff>228600</xdr:rowOff>
        </xdr:to>
        <xdr:sp macro="" textlink="">
          <xdr:nvSpPr>
            <xdr:cNvPr id="1147" name="Group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150" name="RB110"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151" name="RB111"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28575</xdr:rowOff>
        </xdr:from>
        <xdr:to>
          <xdr:col>7</xdr:col>
          <xdr:colOff>0</xdr:colOff>
          <xdr:row>31</xdr:row>
          <xdr:rowOff>200025</xdr:rowOff>
        </xdr:to>
        <xdr:sp macro="" textlink="">
          <xdr:nvSpPr>
            <xdr:cNvPr id="1158" name="CB101"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28575</xdr:rowOff>
        </xdr:from>
        <xdr:to>
          <xdr:col>19</xdr:col>
          <xdr:colOff>0</xdr:colOff>
          <xdr:row>31</xdr:row>
          <xdr:rowOff>200025</xdr:rowOff>
        </xdr:to>
        <xdr:sp macro="" textlink="">
          <xdr:nvSpPr>
            <xdr:cNvPr id="1159" name="CB102"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28575</xdr:rowOff>
        </xdr:from>
        <xdr:to>
          <xdr:col>28</xdr:col>
          <xdr:colOff>0</xdr:colOff>
          <xdr:row>31</xdr:row>
          <xdr:rowOff>200025</xdr:rowOff>
        </xdr:to>
        <xdr:sp macro="" textlink="">
          <xdr:nvSpPr>
            <xdr:cNvPr id="1160" name="CB103"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28575</xdr:rowOff>
        </xdr:from>
        <xdr:to>
          <xdr:col>40</xdr:col>
          <xdr:colOff>0</xdr:colOff>
          <xdr:row>31</xdr:row>
          <xdr:rowOff>200025</xdr:rowOff>
        </xdr:to>
        <xdr:sp macro="" textlink="">
          <xdr:nvSpPr>
            <xdr:cNvPr id="1161" name="CB104"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28575</xdr:rowOff>
        </xdr:from>
        <xdr:to>
          <xdr:col>7</xdr:col>
          <xdr:colOff>0</xdr:colOff>
          <xdr:row>32</xdr:row>
          <xdr:rowOff>200025</xdr:rowOff>
        </xdr:to>
        <xdr:sp macro="" textlink="">
          <xdr:nvSpPr>
            <xdr:cNvPr id="1162" name="CB105"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28575</xdr:rowOff>
        </xdr:from>
        <xdr:to>
          <xdr:col>8</xdr:col>
          <xdr:colOff>9525</xdr:colOff>
          <xdr:row>31</xdr:row>
          <xdr:rowOff>200025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28575</xdr:rowOff>
        </xdr:from>
        <xdr:to>
          <xdr:col>20</xdr:col>
          <xdr:colOff>9525</xdr:colOff>
          <xdr:row>31</xdr:row>
          <xdr:rowOff>200025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28575</xdr:rowOff>
        </xdr:from>
        <xdr:to>
          <xdr:col>29</xdr:col>
          <xdr:colOff>9525</xdr:colOff>
          <xdr:row>31</xdr:row>
          <xdr:rowOff>200025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28575</xdr:rowOff>
        </xdr:from>
        <xdr:to>
          <xdr:col>8</xdr:col>
          <xdr:colOff>9525</xdr:colOff>
          <xdr:row>32</xdr:row>
          <xdr:rowOff>200025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31</xdr:row>
          <xdr:rowOff>28575</xdr:rowOff>
        </xdr:from>
        <xdr:to>
          <xdr:col>36</xdr:col>
          <xdr:colOff>9525</xdr:colOff>
          <xdr:row>31</xdr:row>
          <xdr:rowOff>200025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8</xdr:col>
          <xdr:colOff>9525</xdr:colOff>
          <xdr:row>70</xdr:row>
          <xdr:rowOff>200025</xdr:rowOff>
        </xdr:to>
        <xdr:sp macro="" textlink="">
          <xdr:nvSpPr>
            <xdr:cNvPr id="1168" name="RB106"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9525</xdr:colOff>
          <xdr:row>71</xdr:row>
          <xdr:rowOff>200025</xdr:rowOff>
        </xdr:to>
        <xdr:sp macro="" textlink="">
          <xdr:nvSpPr>
            <xdr:cNvPr id="1169" name="RB107"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8</xdr:col>
          <xdr:colOff>19050</xdr:colOff>
          <xdr:row>71</xdr:row>
          <xdr:rowOff>228600</xdr:rowOff>
        </xdr:to>
        <xdr:sp macro="" textlink="">
          <xdr:nvSpPr>
            <xdr:cNvPr id="1170" name="GB105"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8</xdr:col>
          <xdr:colOff>9525</xdr:colOff>
          <xdr:row>70</xdr:row>
          <xdr:rowOff>200025</xdr:rowOff>
        </xdr:to>
        <xdr:sp macro="" textlink="">
          <xdr:nvSpPr>
            <xdr:cNvPr id="1171" name="RB110"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9525</xdr:colOff>
          <xdr:row>71</xdr:row>
          <xdr:rowOff>200025</xdr:rowOff>
        </xdr:to>
        <xdr:sp macro="" textlink="">
          <xdr:nvSpPr>
            <xdr:cNvPr id="1172" name="RB111"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8</xdr:col>
          <xdr:colOff>9525</xdr:colOff>
          <xdr:row>70</xdr:row>
          <xdr:rowOff>200025</xdr:rowOff>
        </xdr:to>
        <xdr:sp macro="" textlink="">
          <xdr:nvSpPr>
            <xdr:cNvPr id="1173" name="RB104"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9525</xdr:colOff>
          <xdr:row>71</xdr:row>
          <xdr:rowOff>200025</xdr:rowOff>
        </xdr:to>
        <xdr:sp macro="" textlink="">
          <xdr:nvSpPr>
            <xdr:cNvPr id="1174" name="RB105"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8</xdr:col>
          <xdr:colOff>19050</xdr:colOff>
          <xdr:row>71</xdr:row>
          <xdr:rowOff>228600</xdr:rowOff>
        </xdr:to>
        <xdr:sp macro="" textlink="">
          <xdr:nvSpPr>
            <xdr:cNvPr id="1175" name="GB103"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8</xdr:col>
          <xdr:colOff>9525</xdr:colOff>
          <xdr:row>70</xdr:row>
          <xdr:rowOff>200025</xdr:rowOff>
        </xdr:to>
        <xdr:sp macro="" textlink="">
          <xdr:nvSpPr>
            <xdr:cNvPr id="1176" name="RB106"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9525</xdr:colOff>
          <xdr:row>71</xdr:row>
          <xdr:rowOff>200025</xdr:rowOff>
        </xdr:to>
        <xdr:sp macro="" textlink="">
          <xdr:nvSpPr>
            <xdr:cNvPr id="1177" name="RB107"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0</xdr:colOff>
          <xdr:row>58</xdr:row>
          <xdr:rowOff>171450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0</xdr:colOff>
          <xdr:row>58</xdr:row>
          <xdr:rowOff>171450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58</xdr:row>
          <xdr:rowOff>0</xdr:rowOff>
        </xdr:from>
        <xdr:to>
          <xdr:col>6</xdr:col>
          <xdr:colOff>133350</xdr:colOff>
          <xdr:row>60</xdr:row>
          <xdr:rowOff>19050</xdr:rowOff>
        </xdr:to>
        <xdr:sp macro="" textlink="">
          <xdr:nvSpPr>
            <xdr:cNvPr id="1180" name="Group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0</xdr:colOff>
          <xdr:row>58</xdr:row>
          <xdr:rowOff>171450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0</xdr:colOff>
          <xdr:row>58</xdr:row>
          <xdr:rowOff>171450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58</xdr:row>
          <xdr:rowOff>0</xdr:rowOff>
        </xdr:from>
        <xdr:to>
          <xdr:col>8</xdr:col>
          <xdr:colOff>19050</xdr:colOff>
          <xdr:row>59</xdr:row>
          <xdr:rowOff>228600</xdr:rowOff>
        </xdr:to>
        <xdr:sp macro="" textlink="">
          <xdr:nvSpPr>
            <xdr:cNvPr id="1185" name="Group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28575</xdr:rowOff>
        </xdr:from>
        <xdr:to>
          <xdr:col>8</xdr:col>
          <xdr:colOff>9525</xdr:colOff>
          <xdr:row>65</xdr:row>
          <xdr:rowOff>200025</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28575</xdr:rowOff>
        </xdr:from>
        <xdr:to>
          <xdr:col>8</xdr:col>
          <xdr:colOff>9525</xdr:colOff>
          <xdr:row>66</xdr:row>
          <xdr:rowOff>200025</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65</xdr:row>
          <xdr:rowOff>0</xdr:rowOff>
        </xdr:from>
        <xdr:to>
          <xdr:col>8</xdr:col>
          <xdr:colOff>19050</xdr:colOff>
          <xdr:row>66</xdr:row>
          <xdr:rowOff>228600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28575</xdr:rowOff>
        </xdr:from>
        <xdr:to>
          <xdr:col>8</xdr:col>
          <xdr:colOff>9525</xdr:colOff>
          <xdr:row>65</xdr:row>
          <xdr:rowOff>200025</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28575</xdr:rowOff>
        </xdr:from>
        <xdr:to>
          <xdr:col>8</xdr:col>
          <xdr:colOff>9525</xdr:colOff>
          <xdr:row>66</xdr:row>
          <xdr:rowOff>200025</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28575</xdr:rowOff>
        </xdr:from>
        <xdr:to>
          <xdr:col>8</xdr:col>
          <xdr:colOff>9525</xdr:colOff>
          <xdr:row>65</xdr:row>
          <xdr:rowOff>200025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28575</xdr:rowOff>
        </xdr:from>
        <xdr:to>
          <xdr:col>8</xdr:col>
          <xdr:colOff>9525</xdr:colOff>
          <xdr:row>66</xdr:row>
          <xdr:rowOff>200025</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65</xdr:row>
          <xdr:rowOff>0</xdr:rowOff>
        </xdr:from>
        <xdr:to>
          <xdr:col>8</xdr:col>
          <xdr:colOff>19050</xdr:colOff>
          <xdr:row>66</xdr:row>
          <xdr:rowOff>228600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28575</xdr:rowOff>
        </xdr:from>
        <xdr:to>
          <xdr:col>8</xdr:col>
          <xdr:colOff>9525</xdr:colOff>
          <xdr:row>65</xdr:row>
          <xdr:rowOff>200025</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28575</xdr:rowOff>
        </xdr:from>
        <xdr:to>
          <xdr:col>8</xdr:col>
          <xdr:colOff>9525</xdr:colOff>
          <xdr:row>66</xdr:row>
          <xdr:rowOff>200025</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28575</xdr:rowOff>
        </xdr:from>
        <xdr:to>
          <xdr:col>8</xdr:col>
          <xdr:colOff>9525</xdr:colOff>
          <xdr:row>63</xdr:row>
          <xdr:rowOff>200025</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28575</xdr:rowOff>
        </xdr:from>
        <xdr:to>
          <xdr:col>8</xdr:col>
          <xdr:colOff>9525</xdr:colOff>
          <xdr:row>64</xdr:row>
          <xdr:rowOff>200025</xdr:rowOff>
        </xdr:to>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63</xdr:row>
          <xdr:rowOff>0</xdr:rowOff>
        </xdr:from>
        <xdr:to>
          <xdr:col>8</xdr:col>
          <xdr:colOff>19050</xdr:colOff>
          <xdr:row>64</xdr:row>
          <xdr:rowOff>228600</xdr:rowOff>
        </xdr:to>
        <xdr:sp macro="" textlink="">
          <xdr:nvSpPr>
            <xdr:cNvPr id="1206" name="Group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28575</xdr:rowOff>
        </xdr:from>
        <xdr:to>
          <xdr:col>8</xdr:col>
          <xdr:colOff>9525</xdr:colOff>
          <xdr:row>63</xdr:row>
          <xdr:rowOff>200025</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28575</xdr:rowOff>
        </xdr:from>
        <xdr:to>
          <xdr:col>8</xdr:col>
          <xdr:colOff>9525</xdr:colOff>
          <xdr:row>64</xdr:row>
          <xdr:rowOff>200025</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28575</xdr:rowOff>
        </xdr:from>
        <xdr:to>
          <xdr:col>8</xdr:col>
          <xdr:colOff>9525</xdr:colOff>
          <xdr:row>63</xdr:row>
          <xdr:rowOff>200025</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28575</xdr:rowOff>
        </xdr:from>
        <xdr:to>
          <xdr:col>8</xdr:col>
          <xdr:colOff>9525</xdr:colOff>
          <xdr:row>64</xdr:row>
          <xdr:rowOff>200025</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63</xdr:row>
          <xdr:rowOff>0</xdr:rowOff>
        </xdr:from>
        <xdr:to>
          <xdr:col>8</xdr:col>
          <xdr:colOff>19050</xdr:colOff>
          <xdr:row>64</xdr:row>
          <xdr:rowOff>228600</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28575</xdr:rowOff>
        </xdr:from>
        <xdr:to>
          <xdr:col>8</xdr:col>
          <xdr:colOff>9525</xdr:colOff>
          <xdr:row>63</xdr:row>
          <xdr:rowOff>200025</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28575</xdr:rowOff>
        </xdr:from>
        <xdr:to>
          <xdr:col>8</xdr:col>
          <xdr:colOff>9525</xdr:colOff>
          <xdr:row>64</xdr:row>
          <xdr:rowOff>200025</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12</xdr:col>
          <xdr:colOff>0</xdr:colOff>
          <xdr:row>34</xdr:row>
          <xdr:rowOff>171450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12</xdr:col>
          <xdr:colOff>0</xdr:colOff>
          <xdr:row>34</xdr:row>
          <xdr:rowOff>171450</xdr:rowOff>
        </xdr:to>
        <xdr:sp macro="" textlink="">
          <xdr:nvSpPr>
            <xdr:cNvPr id="1215" name="Option Button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34</xdr:row>
          <xdr:rowOff>0</xdr:rowOff>
        </xdr:from>
        <xdr:to>
          <xdr:col>8</xdr:col>
          <xdr:colOff>19050</xdr:colOff>
          <xdr:row>35</xdr:row>
          <xdr:rowOff>219075</xdr:rowOff>
        </xdr:to>
        <xdr:sp macro="" textlink="">
          <xdr:nvSpPr>
            <xdr:cNvPr id="1218" name="Group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7</xdr:col>
          <xdr:colOff>0</xdr:colOff>
          <xdr:row>29</xdr:row>
          <xdr:rowOff>200025</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7</xdr:col>
          <xdr:colOff>0</xdr:colOff>
          <xdr:row>30</xdr:row>
          <xdr:rowOff>200025</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94</xdr:row>
          <xdr:rowOff>28575</xdr:rowOff>
        </xdr:from>
        <xdr:to>
          <xdr:col>14</xdr:col>
          <xdr:colOff>0</xdr:colOff>
          <xdr:row>94</xdr:row>
          <xdr:rowOff>200025</xdr:rowOff>
        </xdr:to>
        <xdr:sp macro="" textlink="">
          <xdr:nvSpPr>
            <xdr:cNvPr id="1227" name="RB12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94</xdr:row>
          <xdr:rowOff>0</xdr:rowOff>
        </xdr:from>
        <xdr:to>
          <xdr:col>15</xdr:col>
          <xdr:colOff>133350</xdr:colOff>
          <xdr:row>94</xdr:row>
          <xdr:rowOff>276225</xdr:rowOff>
        </xdr:to>
        <xdr:sp macro="" textlink="">
          <xdr:nvSpPr>
            <xdr:cNvPr id="1228" name="GB111"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94</xdr:row>
          <xdr:rowOff>0</xdr:rowOff>
        </xdr:from>
        <xdr:to>
          <xdr:col>15</xdr:col>
          <xdr:colOff>133350</xdr:colOff>
          <xdr:row>94</xdr:row>
          <xdr:rowOff>276225</xdr:rowOff>
        </xdr:to>
        <xdr:sp macro="" textlink="">
          <xdr:nvSpPr>
            <xdr:cNvPr id="1231" name="GB110"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7</xdr:col>
          <xdr:colOff>0</xdr:colOff>
          <xdr:row>61</xdr:row>
          <xdr:rowOff>200025</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7</xdr:col>
          <xdr:colOff>0</xdr:colOff>
          <xdr:row>62</xdr:row>
          <xdr:rowOff>200025</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61</xdr:row>
          <xdr:rowOff>0</xdr:rowOff>
        </xdr:from>
        <xdr:to>
          <xdr:col>6</xdr:col>
          <xdr:colOff>133350</xdr:colOff>
          <xdr:row>62</xdr:row>
          <xdr:rowOff>323850</xdr:rowOff>
        </xdr:to>
        <xdr:sp macro="" textlink="">
          <xdr:nvSpPr>
            <xdr:cNvPr id="1234" name="Group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7</xdr:col>
          <xdr:colOff>0</xdr:colOff>
          <xdr:row>61</xdr:row>
          <xdr:rowOff>200025</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7</xdr:col>
          <xdr:colOff>0</xdr:colOff>
          <xdr:row>62</xdr:row>
          <xdr:rowOff>200025</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8</xdr:col>
          <xdr:colOff>9525</xdr:colOff>
          <xdr:row>61</xdr:row>
          <xdr:rowOff>200025</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8</xdr:col>
          <xdr:colOff>9525</xdr:colOff>
          <xdr:row>62</xdr:row>
          <xdr:rowOff>200025</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61</xdr:row>
          <xdr:rowOff>0</xdr:rowOff>
        </xdr:from>
        <xdr:to>
          <xdr:col>8</xdr:col>
          <xdr:colOff>19050</xdr:colOff>
          <xdr:row>62</xdr:row>
          <xdr:rowOff>228600</xdr:rowOff>
        </xdr:to>
        <xdr:sp macro="" textlink="">
          <xdr:nvSpPr>
            <xdr:cNvPr id="1239" name="Group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8</xdr:col>
          <xdr:colOff>9525</xdr:colOff>
          <xdr:row>61</xdr:row>
          <xdr:rowOff>200025</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8</xdr:col>
          <xdr:colOff>9525</xdr:colOff>
          <xdr:row>62</xdr:row>
          <xdr:rowOff>200025</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7</xdr:col>
          <xdr:colOff>0</xdr:colOff>
          <xdr:row>29</xdr:row>
          <xdr:rowOff>200025</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7</xdr:col>
          <xdr:colOff>0</xdr:colOff>
          <xdr:row>30</xdr:row>
          <xdr:rowOff>200025</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29</xdr:row>
          <xdr:rowOff>0</xdr:rowOff>
        </xdr:from>
        <xdr:to>
          <xdr:col>8</xdr:col>
          <xdr:colOff>19050</xdr:colOff>
          <xdr:row>30</xdr:row>
          <xdr:rowOff>228600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91</xdr:row>
          <xdr:rowOff>0</xdr:rowOff>
        </xdr:from>
        <xdr:to>
          <xdr:col>7</xdr:col>
          <xdr:colOff>133350</xdr:colOff>
          <xdr:row>92</xdr:row>
          <xdr:rowOff>0</xdr:rowOff>
        </xdr:to>
        <xdr:sp macro="" textlink="">
          <xdr:nvSpPr>
            <xdr:cNvPr id="1249" name="GB109"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91</xdr:row>
          <xdr:rowOff>0</xdr:rowOff>
        </xdr:from>
        <xdr:to>
          <xdr:col>7</xdr:col>
          <xdr:colOff>133350</xdr:colOff>
          <xdr:row>92</xdr:row>
          <xdr:rowOff>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28575</xdr:rowOff>
        </xdr:from>
        <xdr:to>
          <xdr:col>14</xdr:col>
          <xdr:colOff>0</xdr:colOff>
          <xdr:row>91</xdr:row>
          <xdr:rowOff>200025</xdr:rowOff>
        </xdr:to>
        <xdr:sp macro="" textlink="">
          <xdr:nvSpPr>
            <xdr:cNvPr id="1251" name="RB119"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91</xdr:row>
          <xdr:rowOff>0</xdr:rowOff>
        </xdr:from>
        <xdr:to>
          <xdr:col>15</xdr:col>
          <xdr:colOff>133350</xdr:colOff>
          <xdr:row>91</xdr:row>
          <xdr:rowOff>276225</xdr:rowOff>
        </xdr:to>
        <xdr:sp macro="" textlink="">
          <xdr:nvSpPr>
            <xdr:cNvPr id="1252" name="Group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28575</xdr:rowOff>
        </xdr:from>
        <xdr:to>
          <xdr:col>9</xdr:col>
          <xdr:colOff>9525</xdr:colOff>
          <xdr:row>91</xdr:row>
          <xdr:rowOff>200025</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93</xdr:row>
          <xdr:rowOff>28575</xdr:rowOff>
        </xdr:from>
        <xdr:to>
          <xdr:col>14</xdr:col>
          <xdr:colOff>0</xdr:colOff>
          <xdr:row>93</xdr:row>
          <xdr:rowOff>200025</xdr:rowOff>
        </xdr:to>
        <xdr:sp macro="" textlink="">
          <xdr:nvSpPr>
            <xdr:cNvPr id="1255" name="RB119"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93</xdr:row>
          <xdr:rowOff>0</xdr:rowOff>
        </xdr:from>
        <xdr:to>
          <xdr:col>15</xdr:col>
          <xdr:colOff>133350</xdr:colOff>
          <xdr:row>93</xdr:row>
          <xdr:rowOff>276225</xdr:rowOff>
        </xdr:to>
        <xdr:sp macro="" textlink="">
          <xdr:nvSpPr>
            <xdr:cNvPr id="1256" name="Group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93</xdr:row>
          <xdr:rowOff>0</xdr:rowOff>
        </xdr:from>
        <xdr:to>
          <xdr:col>7</xdr:col>
          <xdr:colOff>133350</xdr:colOff>
          <xdr:row>94</xdr:row>
          <xdr:rowOff>0</xdr:rowOff>
        </xdr:to>
        <xdr:sp macro="" textlink="">
          <xdr:nvSpPr>
            <xdr:cNvPr id="1259" name="GB109"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93</xdr:row>
          <xdr:rowOff>0</xdr:rowOff>
        </xdr:from>
        <xdr:to>
          <xdr:col>7</xdr:col>
          <xdr:colOff>133350</xdr:colOff>
          <xdr:row>94</xdr:row>
          <xdr:rowOff>0</xdr:rowOff>
        </xdr:to>
        <xdr:sp macro="" textlink="">
          <xdr:nvSpPr>
            <xdr:cNvPr id="1260" name="Group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28575</xdr:rowOff>
        </xdr:from>
        <xdr:to>
          <xdr:col>9</xdr:col>
          <xdr:colOff>9525</xdr:colOff>
          <xdr:row>91</xdr:row>
          <xdr:rowOff>200025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93</xdr:row>
          <xdr:rowOff>28575</xdr:rowOff>
        </xdr:from>
        <xdr:to>
          <xdr:col>14</xdr:col>
          <xdr:colOff>0</xdr:colOff>
          <xdr:row>93</xdr:row>
          <xdr:rowOff>200025</xdr:rowOff>
        </xdr:to>
        <xdr:sp macro="" textlink="">
          <xdr:nvSpPr>
            <xdr:cNvPr id="1266" name="RB119"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93</xdr:row>
          <xdr:rowOff>0</xdr:rowOff>
        </xdr:from>
        <xdr:to>
          <xdr:col>15</xdr:col>
          <xdr:colOff>133350</xdr:colOff>
          <xdr:row>93</xdr:row>
          <xdr:rowOff>276225</xdr:rowOff>
        </xdr:to>
        <xdr:sp macro="" textlink="">
          <xdr:nvSpPr>
            <xdr:cNvPr id="1267" name="Group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95</xdr:row>
          <xdr:rowOff>28575</xdr:rowOff>
        </xdr:from>
        <xdr:to>
          <xdr:col>14</xdr:col>
          <xdr:colOff>0</xdr:colOff>
          <xdr:row>95</xdr:row>
          <xdr:rowOff>200025</xdr:rowOff>
        </xdr:to>
        <xdr:sp macro="" textlink="">
          <xdr:nvSpPr>
            <xdr:cNvPr id="1273" name="RB121"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95</xdr:row>
          <xdr:rowOff>0</xdr:rowOff>
        </xdr:from>
        <xdr:to>
          <xdr:col>15</xdr:col>
          <xdr:colOff>133350</xdr:colOff>
          <xdr:row>95</xdr:row>
          <xdr:rowOff>276225</xdr:rowOff>
        </xdr:to>
        <xdr:sp macro="" textlink="">
          <xdr:nvSpPr>
            <xdr:cNvPr id="1274" name="Group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95</xdr:row>
          <xdr:rowOff>28575</xdr:rowOff>
        </xdr:from>
        <xdr:to>
          <xdr:col>14</xdr:col>
          <xdr:colOff>0</xdr:colOff>
          <xdr:row>95</xdr:row>
          <xdr:rowOff>200025</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95</xdr:row>
          <xdr:rowOff>0</xdr:rowOff>
        </xdr:from>
        <xdr:to>
          <xdr:col>15</xdr:col>
          <xdr:colOff>133350</xdr:colOff>
          <xdr:row>95</xdr:row>
          <xdr:rowOff>276225</xdr:rowOff>
        </xdr:to>
        <xdr:sp macro="" textlink="">
          <xdr:nvSpPr>
            <xdr:cNvPr id="1276" name="Group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28575</xdr:rowOff>
        </xdr:from>
        <xdr:to>
          <xdr:col>9</xdr:col>
          <xdr:colOff>9525</xdr:colOff>
          <xdr:row>95</xdr:row>
          <xdr:rowOff>200025</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95</xdr:row>
          <xdr:rowOff>28575</xdr:rowOff>
        </xdr:from>
        <xdr:to>
          <xdr:col>15</xdr:col>
          <xdr:colOff>9525</xdr:colOff>
          <xdr:row>95</xdr:row>
          <xdr:rowOff>200025</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95</xdr:row>
          <xdr:rowOff>0</xdr:rowOff>
        </xdr:from>
        <xdr:to>
          <xdr:col>15</xdr:col>
          <xdr:colOff>133350</xdr:colOff>
          <xdr:row>95</xdr:row>
          <xdr:rowOff>276225</xdr:rowOff>
        </xdr:to>
        <xdr:sp macro="" textlink="">
          <xdr:nvSpPr>
            <xdr:cNvPr id="1279" name="Group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xdr:row>
          <xdr:rowOff>0</xdr:rowOff>
        </xdr:from>
        <xdr:to>
          <xdr:col>16</xdr:col>
          <xdr:colOff>133350</xdr:colOff>
          <xdr:row>5</xdr:row>
          <xdr:rowOff>295275</xdr:rowOff>
        </xdr:to>
        <xdr:sp macro="" textlink="">
          <xdr:nvSpPr>
            <xdr:cNvPr id="1280" name="GB101"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17</xdr:col>
          <xdr:colOff>0</xdr:colOff>
          <xdr:row>5</xdr:row>
          <xdr:rowOff>171450</xdr:rowOff>
        </xdr:to>
        <xdr:sp macro="" textlink="">
          <xdr:nvSpPr>
            <xdr:cNvPr id="1281" name="RB101"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25</xdr:col>
          <xdr:colOff>0</xdr:colOff>
          <xdr:row>5</xdr:row>
          <xdr:rowOff>171450</xdr:rowOff>
        </xdr:to>
        <xdr:sp macro="" textlink="">
          <xdr:nvSpPr>
            <xdr:cNvPr id="1282" name="RB102"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xdr:row>
          <xdr:rowOff>0</xdr:rowOff>
        </xdr:from>
        <xdr:to>
          <xdr:col>32</xdr:col>
          <xdr:colOff>133350</xdr:colOff>
          <xdr:row>5</xdr:row>
          <xdr:rowOff>266700</xdr:rowOff>
        </xdr:to>
        <xdr:sp macro="" textlink="">
          <xdr:nvSpPr>
            <xdr:cNvPr id="1283" name="GB101"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xdr:row>
          <xdr:rowOff>0</xdr:rowOff>
        </xdr:from>
        <xdr:to>
          <xdr:col>16</xdr:col>
          <xdr:colOff>133350</xdr:colOff>
          <xdr:row>5</xdr:row>
          <xdr:rowOff>295275</xdr:rowOff>
        </xdr:to>
        <xdr:sp macro="" textlink="">
          <xdr:nvSpPr>
            <xdr:cNvPr id="1284" name="GB101"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17</xdr:col>
          <xdr:colOff>0</xdr:colOff>
          <xdr:row>5</xdr:row>
          <xdr:rowOff>171450</xdr:rowOff>
        </xdr:to>
        <xdr:sp macro="" textlink="">
          <xdr:nvSpPr>
            <xdr:cNvPr id="1285" name="RB10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25</xdr:col>
          <xdr:colOff>0</xdr:colOff>
          <xdr:row>5</xdr:row>
          <xdr:rowOff>171450</xdr:rowOff>
        </xdr:to>
        <xdr:sp macro="" textlink="">
          <xdr:nvSpPr>
            <xdr:cNvPr id="1286" name="RB10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xdr:row>
          <xdr:rowOff>0</xdr:rowOff>
        </xdr:from>
        <xdr:to>
          <xdr:col>16</xdr:col>
          <xdr:colOff>133350</xdr:colOff>
          <xdr:row>5</xdr:row>
          <xdr:rowOff>295275</xdr:rowOff>
        </xdr:to>
        <xdr:sp macro="" textlink="">
          <xdr:nvSpPr>
            <xdr:cNvPr id="1287" name="GB101"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17</xdr:col>
          <xdr:colOff>0</xdr:colOff>
          <xdr:row>5</xdr:row>
          <xdr:rowOff>171450</xdr:rowOff>
        </xdr:to>
        <xdr:sp macro="" textlink="">
          <xdr:nvSpPr>
            <xdr:cNvPr id="1288" name="RB101"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25</xdr:col>
          <xdr:colOff>0</xdr:colOff>
          <xdr:row>5</xdr:row>
          <xdr:rowOff>171450</xdr:rowOff>
        </xdr:to>
        <xdr:sp macro="" textlink="">
          <xdr:nvSpPr>
            <xdr:cNvPr id="1289" name="RB102"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xdr:row>
          <xdr:rowOff>0</xdr:rowOff>
        </xdr:from>
        <xdr:to>
          <xdr:col>16</xdr:col>
          <xdr:colOff>133350</xdr:colOff>
          <xdr:row>5</xdr:row>
          <xdr:rowOff>295275</xdr:rowOff>
        </xdr:to>
        <xdr:sp macro="" textlink="">
          <xdr:nvSpPr>
            <xdr:cNvPr id="1290" name="GB101"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17</xdr:col>
          <xdr:colOff>0</xdr:colOff>
          <xdr:row>5</xdr:row>
          <xdr:rowOff>171450</xdr:rowOff>
        </xdr:to>
        <xdr:sp macro="" textlink="">
          <xdr:nvSpPr>
            <xdr:cNvPr id="1291" name="RB101"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25</xdr:col>
          <xdr:colOff>0</xdr:colOff>
          <xdr:row>5</xdr:row>
          <xdr:rowOff>171450</xdr:rowOff>
        </xdr:to>
        <xdr:sp macro="" textlink="">
          <xdr:nvSpPr>
            <xdr:cNvPr id="1292" name="RB102"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xdr:row>
          <xdr:rowOff>0</xdr:rowOff>
        </xdr:from>
        <xdr:to>
          <xdr:col>15</xdr:col>
          <xdr:colOff>133350</xdr:colOff>
          <xdr:row>6</xdr:row>
          <xdr:rowOff>9525</xdr:rowOff>
        </xdr:to>
        <xdr:sp macro="" textlink="">
          <xdr:nvSpPr>
            <xdr:cNvPr id="1293" name="GB201"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17</xdr:col>
          <xdr:colOff>0</xdr:colOff>
          <xdr:row>5</xdr:row>
          <xdr:rowOff>171450</xdr:rowOff>
        </xdr:to>
        <xdr:sp macro="" textlink="">
          <xdr:nvSpPr>
            <xdr:cNvPr id="1294" name="RB201"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xdr:row>
          <xdr:rowOff>0</xdr:rowOff>
        </xdr:from>
        <xdr:to>
          <xdr:col>24</xdr:col>
          <xdr:colOff>0</xdr:colOff>
          <xdr:row>5</xdr:row>
          <xdr:rowOff>171450</xdr:rowOff>
        </xdr:to>
        <xdr:sp macro="" textlink="">
          <xdr:nvSpPr>
            <xdr:cNvPr id="1295" name="RB202"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xdr:row>
          <xdr:rowOff>0</xdr:rowOff>
        </xdr:from>
        <xdr:to>
          <xdr:col>31</xdr:col>
          <xdr:colOff>0</xdr:colOff>
          <xdr:row>5</xdr:row>
          <xdr:rowOff>171450</xdr:rowOff>
        </xdr:to>
        <xdr:sp macro="" textlink="">
          <xdr:nvSpPr>
            <xdr:cNvPr id="1296" name="RB203"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25</xdr:col>
          <xdr:colOff>0</xdr:colOff>
          <xdr:row>5</xdr:row>
          <xdr:rowOff>171450</xdr:rowOff>
        </xdr:to>
        <xdr:sp macro="" textlink="">
          <xdr:nvSpPr>
            <xdr:cNvPr id="1297" name="RB102"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xdr:row>
          <xdr:rowOff>0</xdr:rowOff>
        </xdr:from>
        <xdr:to>
          <xdr:col>24</xdr:col>
          <xdr:colOff>0</xdr:colOff>
          <xdr:row>5</xdr:row>
          <xdr:rowOff>171450</xdr:rowOff>
        </xdr:to>
        <xdr:sp macro="" textlink="">
          <xdr:nvSpPr>
            <xdr:cNvPr id="1298" name="RB202"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xdr:row>
          <xdr:rowOff>0</xdr:rowOff>
        </xdr:from>
        <xdr:to>
          <xdr:col>31</xdr:col>
          <xdr:colOff>0</xdr:colOff>
          <xdr:row>5</xdr:row>
          <xdr:rowOff>171450</xdr:rowOff>
        </xdr:to>
        <xdr:sp macro="" textlink="">
          <xdr:nvSpPr>
            <xdr:cNvPr id="1299" name="RB203"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0</xdr:rowOff>
        </xdr:from>
        <xdr:to>
          <xdr:col>33</xdr:col>
          <xdr:colOff>133350</xdr:colOff>
          <xdr:row>5</xdr:row>
          <xdr:rowOff>228600</xdr:rowOff>
        </xdr:to>
        <xdr:sp macro="" textlink="">
          <xdr:nvSpPr>
            <xdr:cNvPr id="1300" name="GB201"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xdr:row>
          <xdr:rowOff>0</xdr:rowOff>
        </xdr:from>
        <xdr:to>
          <xdr:col>16</xdr:col>
          <xdr:colOff>133350</xdr:colOff>
          <xdr:row>5</xdr:row>
          <xdr:rowOff>295275</xdr:rowOff>
        </xdr:to>
        <xdr:sp macro="" textlink="">
          <xdr:nvSpPr>
            <xdr:cNvPr id="1301" name="GB101"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17</xdr:col>
          <xdr:colOff>0</xdr:colOff>
          <xdr:row>5</xdr:row>
          <xdr:rowOff>171450</xdr:rowOff>
        </xdr:to>
        <xdr:sp macro="" textlink="">
          <xdr:nvSpPr>
            <xdr:cNvPr id="1302" name="RB101"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25</xdr:col>
          <xdr:colOff>0</xdr:colOff>
          <xdr:row>5</xdr:row>
          <xdr:rowOff>171450</xdr:rowOff>
        </xdr:to>
        <xdr:sp macro="" textlink="">
          <xdr:nvSpPr>
            <xdr:cNvPr id="1303" name="RB102"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17</xdr:col>
          <xdr:colOff>0</xdr:colOff>
          <xdr:row>5</xdr:row>
          <xdr:rowOff>171450</xdr:rowOff>
        </xdr:to>
        <xdr:sp macro="" textlink="">
          <xdr:nvSpPr>
            <xdr:cNvPr id="1304" name="RB201"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xdr:row>
          <xdr:rowOff>0</xdr:rowOff>
        </xdr:from>
        <xdr:to>
          <xdr:col>24</xdr:col>
          <xdr:colOff>0</xdr:colOff>
          <xdr:row>5</xdr:row>
          <xdr:rowOff>171450</xdr:rowOff>
        </xdr:to>
        <xdr:sp macro="" textlink="">
          <xdr:nvSpPr>
            <xdr:cNvPr id="1305" name="RB202"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xdr:row>
          <xdr:rowOff>0</xdr:rowOff>
        </xdr:from>
        <xdr:to>
          <xdr:col>31</xdr:col>
          <xdr:colOff>0</xdr:colOff>
          <xdr:row>5</xdr:row>
          <xdr:rowOff>171450</xdr:rowOff>
        </xdr:to>
        <xdr:sp macro="" textlink="">
          <xdr:nvSpPr>
            <xdr:cNvPr id="1306" name="RB203"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0</xdr:rowOff>
        </xdr:from>
        <xdr:to>
          <xdr:col>33</xdr:col>
          <xdr:colOff>133350</xdr:colOff>
          <xdr:row>5</xdr:row>
          <xdr:rowOff>228600</xdr:rowOff>
        </xdr:to>
        <xdr:sp macro="" textlink="">
          <xdr:nvSpPr>
            <xdr:cNvPr id="1307" name="GB201"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0</xdr:rowOff>
        </xdr:from>
        <xdr:to>
          <xdr:col>16</xdr:col>
          <xdr:colOff>133350</xdr:colOff>
          <xdr:row>5</xdr:row>
          <xdr:rowOff>38100</xdr:rowOff>
        </xdr:to>
        <xdr:sp macro="" textlink="">
          <xdr:nvSpPr>
            <xdr:cNvPr id="1308" name="GB101"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28575</xdr:rowOff>
        </xdr:from>
        <xdr:to>
          <xdr:col>17</xdr:col>
          <xdr:colOff>0</xdr:colOff>
          <xdr:row>4</xdr:row>
          <xdr:rowOff>200025</xdr:rowOff>
        </xdr:to>
        <xdr:sp macro="" textlink="">
          <xdr:nvSpPr>
            <xdr:cNvPr id="1309" name="RB101"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28575</xdr:rowOff>
        </xdr:from>
        <xdr:to>
          <xdr:col>25</xdr:col>
          <xdr:colOff>0</xdr:colOff>
          <xdr:row>4</xdr:row>
          <xdr:rowOff>200025</xdr:rowOff>
        </xdr:to>
        <xdr:sp macro="" textlink="">
          <xdr:nvSpPr>
            <xdr:cNvPr id="1310" name="RB102"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28575</xdr:rowOff>
        </xdr:from>
        <xdr:to>
          <xdr:col>17</xdr:col>
          <xdr:colOff>0</xdr:colOff>
          <xdr:row>4</xdr:row>
          <xdr:rowOff>200025</xdr:rowOff>
        </xdr:to>
        <xdr:sp macro="" textlink="">
          <xdr:nvSpPr>
            <xdr:cNvPr id="1311" name="RB201"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xdr:row>
          <xdr:rowOff>28575</xdr:rowOff>
        </xdr:from>
        <xdr:to>
          <xdr:col>24</xdr:col>
          <xdr:colOff>0</xdr:colOff>
          <xdr:row>4</xdr:row>
          <xdr:rowOff>200025</xdr:rowOff>
        </xdr:to>
        <xdr:sp macro="" textlink="">
          <xdr:nvSpPr>
            <xdr:cNvPr id="1312" name="RB202"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xdr:row>
          <xdr:rowOff>28575</xdr:rowOff>
        </xdr:from>
        <xdr:to>
          <xdr:col>31</xdr:col>
          <xdr:colOff>0</xdr:colOff>
          <xdr:row>4</xdr:row>
          <xdr:rowOff>200025</xdr:rowOff>
        </xdr:to>
        <xdr:sp macro="" textlink="">
          <xdr:nvSpPr>
            <xdr:cNvPr id="1313" name="RB203"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0</xdr:rowOff>
        </xdr:from>
        <xdr:to>
          <xdr:col>33</xdr:col>
          <xdr:colOff>133350</xdr:colOff>
          <xdr:row>5</xdr:row>
          <xdr:rowOff>228600</xdr:rowOff>
        </xdr:to>
        <xdr:sp macro="" textlink="">
          <xdr:nvSpPr>
            <xdr:cNvPr id="1314" name="GB201"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xdr:row>
          <xdr:rowOff>28575</xdr:rowOff>
        </xdr:from>
        <xdr:to>
          <xdr:col>19</xdr:col>
          <xdr:colOff>9525</xdr:colOff>
          <xdr:row>4</xdr:row>
          <xdr:rowOff>200025</xdr:rowOff>
        </xdr:to>
        <xdr:sp macro="" textlink="">
          <xdr:nvSpPr>
            <xdr:cNvPr id="1315" name="RB20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28575</xdr:rowOff>
        </xdr:from>
        <xdr:to>
          <xdr:col>26</xdr:col>
          <xdr:colOff>9525</xdr:colOff>
          <xdr:row>4</xdr:row>
          <xdr:rowOff>200025</xdr:rowOff>
        </xdr:to>
        <xdr:sp macro="" textlink="">
          <xdr:nvSpPr>
            <xdr:cNvPr id="1316" name="RB20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xdr:row>
          <xdr:rowOff>28575</xdr:rowOff>
        </xdr:from>
        <xdr:to>
          <xdr:col>33</xdr:col>
          <xdr:colOff>9525</xdr:colOff>
          <xdr:row>4</xdr:row>
          <xdr:rowOff>200025</xdr:rowOff>
        </xdr:to>
        <xdr:sp macro="" textlink="">
          <xdr:nvSpPr>
            <xdr:cNvPr id="1317" name="RB20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28575</xdr:rowOff>
        </xdr:from>
        <xdr:to>
          <xdr:col>7</xdr:col>
          <xdr:colOff>0</xdr:colOff>
          <xdr:row>31</xdr:row>
          <xdr:rowOff>200025</xdr:rowOff>
        </xdr:to>
        <xdr:sp macro="" textlink="">
          <xdr:nvSpPr>
            <xdr:cNvPr id="1318" name="CB101"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28575</xdr:rowOff>
        </xdr:from>
        <xdr:to>
          <xdr:col>19</xdr:col>
          <xdr:colOff>0</xdr:colOff>
          <xdr:row>31</xdr:row>
          <xdr:rowOff>200025</xdr:rowOff>
        </xdr:to>
        <xdr:sp macro="" textlink="">
          <xdr:nvSpPr>
            <xdr:cNvPr id="1319" name="CB102"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28575</xdr:rowOff>
        </xdr:from>
        <xdr:to>
          <xdr:col>28</xdr:col>
          <xdr:colOff>0</xdr:colOff>
          <xdr:row>31</xdr:row>
          <xdr:rowOff>200025</xdr:rowOff>
        </xdr:to>
        <xdr:sp macro="" textlink="">
          <xdr:nvSpPr>
            <xdr:cNvPr id="1320" name="CB103"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28575</xdr:rowOff>
        </xdr:from>
        <xdr:to>
          <xdr:col>40</xdr:col>
          <xdr:colOff>0</xdr:colOff>
          <xdr:row>31</xdr:row>
          <xdr:rowOff>200025</xdr:rowOff>
        </xdr:to>
        <xdr:sp macro="" textlink="">
          <xdr:nvSpPr>
            <xdr:cNvPr id="1321" name="CB104"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28575</xdr:rowOff>
        </xdr:from>
        <xdr:to>
          <xdr:col>7</xdr:col>
          <xdr:colOff>0</xdr:colOff>
          <xdr:row>32</xdr:row>
          <xdr:rowOff>200025</xdr:rowOff>
        </xdr:to>
        <xdr:sp macro="" textlink="">
          <xdr:nvSpPr>
            <xdr:cNvPr id="1322" name="CB105"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28575</xdr:rowOff>
        </xdr:from>
        <xdr:to>
          <xdr:col>8</xdr:col>
          <xdr:colOff>9525</xdr:colOff>
          <xdr:row>31</xdr:row>
          <xdr:rowOff>200025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28575</xdr:rowOff>
        </xdr:from>
        <xdr:to>
          <xdr:col>20</xdr:col>
          <xdr:colOff>9525</xdr:colOff>
          <xdr:row>31</xdr:row>
          <xdr:rowOff>200025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28575</xdr:rowOff>
        </xdr:from>
        <xdr:to>
          <xdr:col>29</xdr:col>
          <xdr:colOff>9525</xdr:colOff>
          <xdr:row>31</xdr:row>
          <xdr:rowOff>200025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28575</xdr:rowOff>
        </xdr:from>
        <xdr:to>
          <xdr:col>8</xdr:col>
          <xdr:colOff>9525</xdr:colOff>
          <xdr:row>32</xdr:row>
          <xdr:rowOff>200025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31</xdr:row>
          <xdr:rowOff>28575</xdr:rowOff>
        </xdr:from>
        <xdr:to>
          <xdr:col>36</xdr:col>
          <xdr:colOff>9525</xdr:colOff>
          <xdr:row>31</xdr:row>
          <xdr:rowOff>200025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7</xdr:col>
          <xdr:colOff>0</xdr:colOff>
          <xdr:row>29</xdr:row>
          <xdr:rowOff>200025</xdr:rowOff>
        </xdr:to>
        <xdr:sp macro="" textlink="">
          <xdr:nvSpPr>
            <xdr:cNvPr id="1328" name="Option Butto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7</xdr:col>
          <xdr:colOff>0</xdr:colOff>
          <xdr:row>30</xdr:row>
          <xdr:rowOff>200025</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330" name="Option 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331" name="Option Button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29</xdr:row>
          <xdr:rowOff>0</xdr:rowOff>
        </xdr:from>
        <xdr:to>
          <xdr:col>8</xdr:col>
          <xdr:colOff>19050</xdr:colOff>
          <xdr:row>30</xdr:row>
          <xdr:rowOff>228600</xdr:rowOff>
        </xdr:to>
        <xdr:sp macro="" textlink="">
          <xdr:nvSpPr>
            <xdr:cNvPr id="1332" name="Group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333" name="Option Button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334" name="Option Button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335" name="CB10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19</xdr:col>
          <xdr:colOff>0</xdr:colOff>
          <xdr:row>40</xdr:row>
          <xdr:rowOff>171450</xdr:rowOff>
        </xdr:to>
        <xdr:sp macro="" textlink="">
          <xdr:nvSpPr>
            <xdr:cNvPr id="1336" name="CB10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xdr:row>
          <xdr:rowOff>0</xdr:rowOff>
        </xdr:from>
        <xdr:to>
          <xdr:col>28</xdr:col>
          <xdr:colOff>0</xdr:colOff>
          <xdr:row>40</xdr:row>
          <xdr:rowOff>171450</xdr:rowOff>
        </xdr:to>
        <xdr:sp macro="" textlink="">
          <xdr:nvSpPr>
            <xdr:cNvPr id="1337" name="CB10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40</xdr:row>
          <xdr:rowOff>0</xdr:rowOff>
        </xdr:from>
        <xdr:to>
          <xdr:col>40</xdr:col>
          <xdr:colOff>0</xdr:colOff>
          <xdr:row>40</xdr:row>
          <xdr:rowOff>171450</xdr:rowOff>
        </xdr:to>
        <xdr:sp macro="" textlink="">
          <xdr:nvSpPr>
            <xdr:cNvPr id="1338" name="CB10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339" name="CB10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12</xdr:col>
          <xdr:colOff>0</xdr:colOff>
          <xdr:row>37</xdr:row>
          <xdr:rowOff>171450</xdr:rowOff>
        </xdr:to>
        <xdr:sp macro="" textlink="">
          <xdr:nvSpPr>
            <xdr:cNvPr id="1340" name="RB108"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12</xdr:col>
          <xdr:colOff>0</xdr:colOff>
          <xdr:row>37</xdr:row>
          <xdr:rowOff>171450</xdr:rowOff>
        </xdr:to>
        <xdr:sp macro="" textlink="">
          <xdr:nvSpPr>
            <xdr:cNvPr id="1341" name="RB109"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37</xdr:row>
          <xdr:rowOff>0</xdr:rowOff>
        </xdr:from>
        <xdr:to>
          <xdr:col>8</xdr:col>
          <xdr:colOff>19050</xdr:colOff>
          <xdr:row>38</xdr:row>
          <xdr:rowOff>219075</xdr:rowOff>
        </xdr:to>
        <xdr:sp macro="" textlink="">
          <xdr:nvSpPr>
            <xdr:cNvPr id="1342" name="Group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42</xdr:row>
          <xdr:rowOff>0</xdr:rowOff>
        </xdr:from>
        <xdr:to>
          <xdr:col>6</xdr:col>
          <xdr:colOff>133350</xdr:colOff>
          <xdr:row>44</xdr:row>
          <xdr:rowOff>19050</xdr:rowOff>
        </xdr:to>
        <xdr:sp macro="" textlink="">
          <xdr:nvSpPr>
            <xdr:cNvPr id="1345" name="Group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347" name="Option Button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42</xdr:row>
          <xdr:rowOff>0</xdr:rowOff>
        </xdr:from>
        <xdr:to>
          <xdr:col>8</xdr:col>
          <xdr:colOff>19050</xdr:colOff>
          <xdr:row>43</xdr:row>
          <xdr:rowOff>228600</xdr:rowOff>
        </xdr:to>
        <xdr:sp macro="" textlink="">
          <xdr:nvSpPr>
            <xdr:cNvPr id="1348" name="Group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349" name="RB110"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350" name="RB111"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12</xdr:col>
          <xdr:colOff>0</xdr:colOff>
          <xdr:row>34</xdr:row>
          <xdr:rowOff>171450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12</xdr:col>
          <xdr:colOff>0</xdr:colOff>
          <xdr:row>34</xdr:row>
          <xdr:rowOff>171450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34</xdr:row>
          <xdr:rowOff>0</xdr:rowOff>
        </xdr:from>
        <xdr:to>
          <xdr:col>8</xdr:col>
          <xdr:colOff>19050</xdr:colOff>
          <xdr:row>35</xdr:row>
          <xdr:rowOff>219075</xdr:rowOff>
        </xdr:to>
        <xdr:sp macro="" textlink="">
          <xdr:nvSpPr>
            <xdr:cNvPr id="1353" name="Group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7</xdr:col>
          <xdr:colOff>0</xdr:colOff>
          <xdr:row>61</xdr:row>
          <xdr:rowOff>200025</xdr:rowOff>
        </xdr:to>
        <xdr:sp macro="" textlink="">
          <xdr:nvSpPr>
            <xdr:cNvPr id="1354" name="Option Button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7</xdr:col>
          <xdr:colOff>0</xdr:colOff>
          <xdr:row>62</xdr:row>
          <xdr:rowOff>200025</xdr:rowOff>
        </xdr:to>
        <xdr:sp macro="" textlink="">
          <xdr:nvSpPr>
            <xdr:cNvPr id="1355" name="Option Butto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61</xdr:row>
          <xdr:rowOff>0</xdr:rowOff>
        </xdr:from>
        <xdr:to>
          <xdr:col>6</xdr:col>
          <xdr:colOff>133350</xdr:colOff>
          <xdr:row>62</xdr:row>
          <xdr:rowOff>323850</xdr:rowOff>
        </xdr:to>
        <xdr:sp macro="" textlink="">
          <xdr:nvSpPr>
            <xdr:cNvPr id="1356" name="Group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7</xdr:col>
          <xdr:colOff>0</xdr:colOff>
          <xdr:row>61</xdr:row>
          <xdr:rowOff>200025</xdr:rowOff>
        </xdr:to>
        <xdr:sp macro="" textlink="">
          <xdr:nvSpPr>
            <xdr:cNvPr id="1357" name="Option Button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7</xdr:col>
          <xdr:colOff>0</xdr:colOff>
          <xdr:row>62</xdr:row>
          <xdr:rowOff>200025</xdr:rowOff>
        </xdr:to>
        <xdr:sp macro="" textlink="">
          <xdr:nvSpPr>
            <xdr:cNvPr id="1358" name="Option 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8</xdr:col>
          <xdr:colOff>9525</xdr:colOff>
          <xdr:row>61</xdr:row>
          <xdr:rowOff>200025</xdr:rowOff>
        </xdr:to>
        <xdr:sp macro="" textlink="">
          <xdr:nvSpPr>
            <xdr:cNvPr id="1359" name="Option Butto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8</xdr:col>
          <xdr:colOff>9525</xdr:colOff>
          <xdr:row>62</xdr:row>
          <xdr:rowOff>200025</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61</xdr:row>
          <xdr:rowOff>0</xdr:rowOff>
        </xdr:from>
        <xdr:to>
          <xdr:col>8</xdr:col>
          <xdr:colOff>19050</xdr:colOff>
          <xdr:row>62</xdr:row>
          <xdr:rowOff>228600</xdr:rowOff>
        </xdr:to>
        <xdr:sp macro="" textlink="">
          <xdr:nvSpPr>
            <xdr:cNvPr id="1361" name="Group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8</xdr:col>
          <xdr:colOff>9525</xdr:colOff>
          <xdr:row>61</xdr:row>
          <xdr:rowOff>200025</xdr:rowOff>
        </xdr:to>
        <xdr:sp macro="" textlink="">
          <xdr:nvSpPr>
            <xdr:cNvPr id="1362" name="Option Button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8</xdr:col>
          <xdr:colOff>9525</xdr:colOff>
          <xdr:row>62</xdr:row>
          <xdr:rowOff>200025</xdr:rowOff>
        </xdr:to>
        <xdr:sp macro="" textlink="">
          <xdr:nvSpPr>
            <xdr:cNvPr id="1363" name="Option Button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7</xdr:col>
          <xdr:colOff>0</xdr:colOff>
          <xdr:row>61</xdr:row>
          <xdr:rowOff>200025</xdr:rowOff>
        </xdr:to>
        <xdr:sp macro="" textlink="">
          <xdr:nvSpPr>
            <xdr:cNvPr id="1364" name="Option Button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7</xdr:col>
          <xdr:colOff>0</xdr:colOff>
          <xdr:row>62</xdr:row>
          <xdr:rowOff>200025</xdr:rowOff>
        </xdr:to>
        <xdr:sp macro="" textlink="">
          <xdr:nvSpPr>
            <xdr:cNvPr id="1365" name="Option Button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61</xdr:row>
          <xdr:rowOff>0</xdr:rowOff>
        </xdr:from>
        <xdr:to>
          <xdr:col>6</xdr:col>
          <xdr:colOff>133350</xdr:colOff>
          <xdr:row>62</xdr:row>
          <xdr:rowOff>323850</xdr:rowOff>
        </xdr:to>
        <xdr:sp macro="" textlink="">
          <xdr:nvSpPr>
            <xdr:cNvPr id="1366" name="Group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7</xdr:col>
          <xdr:colOff>0</xdr:colOff>
          <xdr:row>61</xdr:row>
          <xdr:rowOff>200025</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7</xdr:col>
          <xdr:colOff>0</xdr:colOff>
          <xdr:row>62</xdr:row>
          <xdr:rowOff>200025</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8</xdr:col>
          <xdr:colOff>9525</xdr:colOff>
          <xdr:row>61</xdr:row>
          <xdr:rowOff>200025</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8</xdr:col>
          <xdr:colOff>9525</xdr:colOff>
          <xdr:row>62</xdr:row>
          <xdr:rowOff>200025</xdr:rowOff>
        </xdr:to>
        <xdr:sp macro="" textlink="">
          <xdr:nvSpPr>
            <xdr:cNvPr id="1370" name="Option Butto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61</xdr:row>
          <xdr:rowOff>0</xdr:rowOff>
        </xdr:from>
        <xdr:to>
          <xdr:col>8</xdr:col>
          <xdr:colOff>19050</xdr:colOff>
          <xdr:row>62</xdr:row>
          <xdr:rowOff>228600</xdr:rowOff>
        </xdr:to>
        <xdr:sp macro="" textlink="">
          <xdr:nvSpPr>
            <xdr:cNvPr id="1371" name="Group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8</xdr:col>
          <xdr:colOff>9525</xdr:colOff>
          <xdr:row>61</xdr:row>
          <xdr:rowOff>200025</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8</xdr:col>
          <xdr:colOff>9525</xdr:colOff>
          <xdr:row>62</xdr:row>
          <xdr:rowOff>200025</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0</xdr:rowOff>
        </xdr:from>
        <xdr:to>
          <xdr:col>33</xdr:col>
          <xdr:colOff>133350</xdr:colOff>
          <xdr:row>5</xdr:row>
          <xdr:rowOff>228600</xdr:rowOff>
        </xdr:to>
        <xdr:sp macro="" textlink="">
          <xdr:nvSpPr>
            <xdr:cNvPr id="1374" name="GB201"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0</xdr:rowOff>
        </xdr:from>
        <xdr:to>
          <xdr:col>33</xdr:col>
          <xdr:colOff>133350</xdr:colOff>
          <xdr:row>5</xdr:row>
          <xdr:rowOff>228600</xdr:rowOff>
        </xdr:to>
        <xdr:sp macro="" textlink="">
          <xdr:nvSpPr>
            <xdr:cNvPr id="1375" name="GB20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0</xdr:rowOff>
        </xdr:from>
        <xdr:to>
          <xdr:col>16</xdr:col>
          <xdr:colOff>133350</xdr:colOff>
          <xdr:row>5</xdr:row>
          <xdr:rowOff>38100</xdr:rowOff>
        </xdr:to>
        <xdr:sp macro="" textlink="">
          <xdr:nvSpPr>
            <xdr:cNvPr id="1376" name="GB101"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28575</xdr:rowOff>
        </xdr:from>
        <xdr:to>
          <xdr:col>17</xdr:col>
          <xdr:colOff>0</xdr:colOff>
          <xdr:row>4</xdr:row>
          <xdr:rowOff>200025</xdr:rowOff>
        </xdr:to>
        <xdr:sp macro="" textlink="">
          <xdr:nvSpPr>
            <xdr:cNvPr id="1377" name="RB101"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28575</xdr:rowOff>
        </xdr:from>
        <xdr:to>
          <xdr:col>25</xdr:col>
          <xdr:colOff>0</xdr:colOff>
          <xdr:row>4</xdr:row>
          <xdr:rowOff>200025</xdr:rowOff>
        </xdr:to>
        <xdr:sp macro="" textlink="">
          <xdr:nvSpPr>
            <xdr:cNvPr id="1378" name="RB102"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28575</xdr:rowOff>
        </xdr:from>
        <xdr:to>
          <xdr:col>17</xdr:col>
          <xdr:colOff>0</xdr:colOff>
          <xdr:row>4</xdr:row>
          <xdr:rowOff>200025</xdr:rowOff>
        </xdr:to>
        <xdr:sp macro="" textlink="">
          <xdr:nvSpPr>
            <xdr:cNvPr id="1379" name="RB201"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xdr:row>
          <xdr:rowOff>28575</xdr:rowOff>
        </xdr:from>
        <xdr:to>
          <xdr:col>24</xdr:col>
          <xdr:colOff>0</xdr:colOff>
          <xdr:row>4</xdr:row>
          <xdr:rowOff>200025</xdr:rowOff>
        </xdr:to>
        <xdr:sp macro="" textlink="">
          <xdr:nvSpPr>
            <xdr:cNvPr id="1380" name="RB202"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xdr:row>
          <xdr:rowOff>28575</xdr:rowOff>
        </xdr:from>
        <xdr:to>
          <xdr:col>31</xdr:col>
          <xdr:colOff>0</xdr:colOff>
          <xdr:row>4</xdr:row>
          <xdr:rowOff>200025</xdr:rowOff>
        </xdr:to>
        <xdr:sp macro="" textlink="">
          <xdr:nvSpPr>
            <xdr:cNvPr id="1381" name="RB203"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0</xdr:rowOff>
        </xdr:from>
        <xdr:to>
          <xdr:col>33</xdr:col>
          <xdr:colOff>133350</xdr:colOff>
          <xdr:row>5</xdr:row>
          <xdr:rowOff>228600</xdr:rowOff>
        </xdr:to>
        <xdr:sp macro="" textlink="">
          <xdr:nvSpPr>
            <xdr:cNvPr id="1382" name="GB201"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xdr:row>
          <xdr:rowOff>28575</xdr:rowOff>
        </xdr:from>
        <xdr:to>
          <xdr:col>19</xdr:col>
          <xdr:colOff>9525</xdr:colOff>
          <xdr:row>4</xdr:row>
          <xdr:rowOff>200025</xdr:rowOff>
        </xdr:to>
        <xdr:sp macro="" textlink="">
          <xdr:nvSpPr>
            <xdr:cNvPr id="1383" name="RB201"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28575</xdr:rowOff>
        </xdr:from>
        <xdr:to>
          <xdr:col>26</xdr:col>
          <xdr:colOff>9525</xdr:colOff>
          <xdr:row>4</xdr:row>
          <xdr:rowOff>200025</xdr:rowOff>
        </xdr:to>
        <xdr:sp macro="" textlink="">
          <xdr:nvSpPr>
            <xdr:cNvPr id="1384" name="RB202"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xdr:row>
          <xdr:rowOff>28575</xdr:rowOff>
        </xdr:from>
        <xdr:to>
          <xdr:col>33</xdr:col>
          <xdr:colOff>9525</xdr:colOff>
          <xdr:row>4</xdr:row>
          <xdr:rowOff>200025</xdr:rowOff>
        </xdr:to>
        <xdr:sp macro="" textlink="">
          <xdr:nvSpPr>
            <xdr:cNvPr id="1385" name="RB203"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0</xdr:rowOff>
        </xdr:from>
        <xdr:to>
          <xdr:col>33</xdr:col>
          <xdr:colOff>133350</xdr:colOff>
          <xdr:row>5</xdr:row>
          <xdr:rowOff>228600</xdr:rowOff>
        </xdr:to>
        <xdr:sp macro="" textlink="">
          <xdr:nvSpPr>
            <xdr:cNvPr id="1386" name="GB201"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0</xdr:rowOff>
        </xdr:from>
        <xdr:to>
          <xdr:col>33</xdr:col>
          <xdr:colOff>133350</xdr:colOff>
          <xdr:row>5</xdr:row>
          <xdr:rowOff>228600</xdr:rowOff>
        </xdr:to>
        <xdr:sp macro="" textlink="">
          <xdr:nvSpPr>
            <xdr:cNvPr id="1387" name="GB201"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0</xdr:rowOff>
        </xdr:from>
        <xdr:to>
          <xdr:col>16</xdr:col>
          <xdr:colOff>133350</xdr:colOff>
          <xdr:row>5</xdr:row>
          <xdr:rowOff>38100</xdr:rowOff>
        </xdr:to>
        <xdr:sp macro="" textlink="">
          <xdr:nvSpPr>
            <xdr:cNvPr id="1388" name="GB101"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28575</xdr:rowOff>
        </xdr:from>
        <xdr:to>
          <xdr:col>17</xdr:col>
          <xdr:colOff>0</xdr:colOff>
          <xdr:row>4</xdr:row>
          <xdr:rowOff>200025</xdr:rowOff>
        </xdr:to>
        <xdr:sp macro="" textlink="">
          <xdr:nvSpPr>
            <xdr:cNvPr id="1389" name="RB101"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28575</xdr:rowOff>
        </xdr:from>
        <xdr:to>
          <xdr:col>25</xdr:col>
          <xdr:colOff>0</xdr:colOff>
          <xdr:row>4</xdr:row>
          <xdr:rowOff>200025</xdr:rowOff>
        </xdr:to>
        <xdr:sp macro="" textlink="">
          <xdr:nvSpPr>
            <xdr:cNvPr id="1390" name="RB102"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28575</xdr:rowOff>
        </xdr:from>
        <xdr:to>
          <xdr:col>17</xdr:col>
          <xdr:colOff>0</xdr:colOff>
          <xdr:row>4</xdr:row>
          <xdr:rowOff>200025</xdr:rowOff>
        </xdr:to>
        <xdr:sp macro="" textlink="">
          <xdr:nvSpPr>
            <xdr:cNvPr id="1391" name="RB201"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xdr:row>
          <xdr:rowOff>28575</xdr:rowOff>
        </xdr:from>
        <xdr:to>
          <xdr:col>24</xdr:col>
          <xdr:colOff>0</xdr:colOff>
          <xdr:row>4</xdr:row>
          <xdr:rowOff>200025</xdr:rowOff>
        </xdr:to>
        <xdr:sp macro="" textlink="">
          <xdr:nvSpPr>
            <xdr:cNvPr id="1392" name="RB202"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xdr:row>
          <xdr:rowOff>28575</xdr:rowOff>
        </xdr:from>
        <xdr:to>
          <xdr:col>31</xdr:col>
          <xdr:colOff>0</xdr:colOff>
          <xdr:row>4</xdr:row>
          <xdr:rowOff>200025</xdr:rowOff>
        </xdr:to>
        <xdr:sp macro="" textlink="">
          <xdr:nvSpPr>
            <xdr:cNvPr id="1393" name="RB203"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0</xdr:rowOff>
        </xdr:from>
        <xdr:to>
          <xdr:col>33</xdr:col>
          <xdr:colOff>133350</xdr:colOff>
          <xdr:row>5</xdr:row>
          <xdr:rowOff>228600</xdr:rowOff>
        </xdr:to>
        <xdr:sp macro="" textlink="">
          <xdr:nvSpPr>
            <xdr:cNvPr id="1394" name="GB201"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xdr:row>
          <xdr:rowOff>28575</xdr:rowOff>
        </xdr:from>
        <xdr:to>
          <xdr:col>19</xdr:col>
          <xdr:colOff>9525</xdr:colOff>
          <xdr:row>4</xdr:row>
          <xdr:rowOff>200025</xdr:rowOff>
        </xdr:to>
        <xdr:sp macro="" textlink="">
          <xdr:nvSpPr>
            <xdr:cNvPr id="1395" name="RB20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28575</xdr:rowOff>
        </xdr:from>
        <xdr:to>
          <xdr:col>26</xdr:col>
          <xdr:colOff>9525</xdr:colOff>
          <xdr:row>4</xdr:row>
          <xdr:rowOff>200025</xdr:rowOff>
        </xdr:to>
        <xdr:sp macro="" textlink="">
          <xdr:nvSpPr>
            <xdr:cNvPr id="1396" name="RB20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xdr:row>
          <xdr:rowOff>28575</xdr:rowOff>
        </xdr:from>
        <xdr:to>
          <xdr:col>33</xdr:col>
          <xdr:colOff>9525</xdr:colOff>
          <xdr:row>4</xdr:row>
          <xdr:rowOff>200025</xdr:rowOff>
        </xdr:to>
        <xdr:sp macro="" textlink="">
          <xdr:nvSpPr>
            <xdr:cNvPr id="1397" name="RB20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1628-7D79-45A9-90F9-09CDC41CCA87}">
  <sheetPr codeName="Sheet1"/>
  <dimension ref="A1:CG212"/>
  <sheetViews>
    <sheetView tabSelected="1" zoomScale="85" zoomScaleNormal="85" workbookViewId="0">
      <selection activeCell="B54" sqref="B54:B61"/>
    </sheetView>
  </sheetViews>
  <sheetFormatPr defaultColWidth="0" defaultRowHeight="0" customHeight="1" zeroHeight="1" x14ac:dyDescent="0.4"/>
  <cols>
    <col min="1" max="1" width="1.625" customWidth="1"/>
    <col min="2" max="2" width="5.75" customWidth="1"/>
    <col min="3" max="7" width="2.875" style="65" customWidth="1"/>
    <col min="8" max="55" width="2.625" style="65" customWidth="1"/>
    <col min="56" max="56" width="1.625" customWidth="1"/>
    <col min="57" max="57" width="7.5" hidden="1" customWidth="1"/>
    <col min="58" max="58" width="8.625" style="2" hidden="1" customWidth="1"/>
    <col min="59" max="59" width="29.375" style="2" hidden="1" customWidth="1"/>
    <col min="60" max="60" width="8.5" style="2" hidden="1" customWidth="1"/>
    <col min="61" max="61" width="2.625" style="2" hidden="1" customWidth="1"/>
    <col min="62" max="62" width="4.75" hidden="1" customWidth="1"/>
    <col min="63" max="63" width="2.625" hidden="1" customWidth="1"/>
    <col min="64" max="64" width="5.625" hidden="1" customWidth="1"/>
    <col min="65" max="65" width="7.625" hidden="1" customWidth="1"/>
    <col min="66" max="66" width="5.5" hidden="1" customWidth="1"/>
    <col min="67" max="67" width="8.625" hidden="1" customWidth="1"/>
    <col min="68" max="68" width="2.625" hidden="1" customWidth="1"/>
    <col min="69" max="69" width="4.625" hidden="1" customWidth="1"/>
    <col min="70" max="70" width="5.625" hidden="1" customWidth="1"/>
    <col min="71" max="71" width="2.625" hidden="1" customWidth="1"/>
    <col min="72" max="72" width="4.625" hidden="1" customWidth="1"/>
    <col min="73" max="73" width="7.875" hidden="1" customWidth="1"/>
    <col min="74" max="74" width="2.625" hidden="1" customWidth="1"/>
    <col min="75" max="75" width="7" style="2" hidden="1" customWidth="1"/>
    <col min="76" max="76" width="8.625" style="2" hidden="1" customWidth="1"/>
    <col min="77" max="77" width="35" style="2" hidden="1" customWidth="1"/>
    <col min="78" max="79" width="8.625" style="2" hidden="1" customWidth="1"/>
    <col min="80" max="80" width="10.875" style="2" hidden="1" customWidth="1"/>
    <col min="81" max="81" width="11.75" style="2" hidden="1" customWidth="1"/>
    <col min="82" max="82" width="5.75" style="2" hidden="1" customWidth="1"/>
    <col min="83" max="83" width="23" style="2" hidden="1" customWidth="1"/>
    <col min="84" max="84" width="4.75" style="2" hidden="1" customWidth="1"/>
    <col min="85" max="85" width="3.75" style="2" hidden="1" customWidth="1"/>
    <col min="86" max="16384" width="9" hidden="1"/>
  </cols>
  <sheetData>
    <row r="1" spans="2:85" ht="24" customHeight="1" x14ac:dyDescent="0.4">
      <c r="B1" s="1" t="s">
        <v>402</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I1" s="2" t="s">
        <v>0</v>
      </c>
      <c r="BJ1" t="s">
        <v>1</v>
      </c>
      <c r="BK1" t="s">
        <v>0</v>
      </c>
      <c r="BL1" t="s">
        <v>1</v>
      </c>
      <c r="BM1" t="s">
        <v>0</v>
      </c>
      <c r="BQ1" s="3" t="s">
        <v>1</v>
      </c>
      <c r="BR1" s="3"/>
      <c r="BS1" s="3"/>
      <c r="BT1" s="3" t="s">
        <v>0</v>
      </c>
      <c r="BU1" s="3"/>
      <c r="BZ1" s="4" t="s">
        <v>2</v>
      </c>
      <c r="CA1" s="4" t="s">
        <v>3</v>
      </c>
      <c r="CB1" s="4" t="s">
        <v>4</v>
      </c>
      <c r="CC1" s="5" t="s">
        <v>5</v>
      </c>
      <c r="CD1" s="5" t="s">
        <v>6</v>
      </c>
      <c r="CE1" s="4" t="s">
        <v>7</v>
      </c>
      <c r="CF1" s="2" t="s">
        <v>8</v>
      </c>
      <c r="CG1" s="2" t="s">
        <v>9</v>
      </c>
    </row>
    <row r="2" spans="2:85" ht="24" customHeight="1" x14ac:dyDescent="0.4">
      <c r="B2" s="188" t="s">
        <v>413</v>
      </c>
      <c r="C2" s="188"/>
      <c r="D2" s="188"/>
      <c r="E2" s="188"/>
      <c r="F2" s="188"/>
      <c r="G2" s="188"/>
      <c r="H2" s="188"/>
      <c r="I2" s="188"/>
      <c r="J2" s="188"/>
      <c r="K2" s="188"/>
      <c r="L2" s="188"/>
      <c r="M2" s="188"/>
      <c r="N2" s="188"/>
      <c r="O2" s="188"/>
      <c r="P2" s="188"/>
      <c r="Q2" s="188"/>
      <c r="R2" s="188"/>
      <c r="S2" s="188"/>
      <c r="T2" s="188"/>
      <c r="U2" s="188"/>
      <c r="V2" s="188"/>
      <c r="W2" s="188"/>
      <c r="X2"/>
      <c r="Y2"/>
      <c r="Z2"/>
      <c r="AA2"/>
      <c r="AB2"/>
      <c r="AC2"/>
      <c r="AD2"/>
      <c r="AE2"/>
      <c r="AF2"/>
      <c r="AG2"/>
      <c r="AH2"/>
      <c r="AI2"/>
      <c r="AJ2"/>
      <c r="AK2"/>
      <c r="AL2"/>
      <c r="AM2"/>
      <c r="AN2"/>
      <c r="AO2"/>
      <c r="AP2"/>
      <c r="AQ2"/>
      <c r="AR2"/>
      <c r="AS2"/>
      <c r="AT2"/>
      <c r="AU2"/>
      <c r="AV2"/>
      <c r="AW2"/>
      <c r="AX2"/>
      <c r="AY2"/>
      <c r="AZ2"/>
      <c r="BA2"/>
      <c r="BB2"/>
      <c r="BC2"/>
      <c r="BE2" s="6"/>
      <c r="BF2" s="7" t="s">
        <v>10</v>
      </c>
      <c r="BG2" s="2" t="s">
        <v>11</v>
      </c>
      <c r="BH2" s="2" t="s">
        <v>12</v>
      </c>
      <c r="BI2" s="2">
        <f>FIND("C",BH2)</f>
        <v>3</v>
      </c>
      <c r="BJ2">
        <f>VALUE(MID(BH2,2,BI2-2))</f>
        <v>5</v>
      </c>
      <c r="BK2">
        <f>VALUE(RIGHT(BH2,LEN(BH2)-BI2))+1</f>
        <v>18</v>
      </c>
      <c r="BL2">
        <v>84</v>
      </c>
      <c r="BM2">
        <v>267.75</v>
      </c>
      <c r="BN2">
        <f>IF(LEFT($BF2,2)="GB",BL2,BL2+2)</f>
        <v>84</v>
      </c>
      <c r="BO2">
        <f>IF(LEFT($BF2,2)="GB",BM2-5,BM2)</f>
        <v>262.75</v>
      </c>
      <c r="BQ2" s="3">
        <v>1</v>
      </c>
      <c r="BR2" s="3">
        <v>0</v>
      </c>
      <c r="BS2" s="3"/>
      <c r="BT2" s="3">
        <v>1</v>
      </c>
      <c r="BU2" s="8">
        <v>0</v>
      </c>
      <c r="BW2" s="9" t="str">
        <f>IF(数量101="","",数量101)</f>
        <v/>
      </c>
      <c r="BX2" s="7" t="s">
        <v>13</v>
      </c>
      <c r="BY2" s="2" t="s">
        <v>14</v>
      </c>
      <c r="BZ2" s="2" t="s">
        <v>15</v>
      </c>
      <c r="CA2" s="2" t="s">
        <v>16</v>
      </c>
      <c r="CB2" s="2" t="s">
        <v>17</v>
      </c>
      <c r="CC2" s="10" t="s">
        <v>18</v>
      </c>
      <c r="CD2" s="10" t="s">
        <v>19</v>
      </c>
      <c r="CE2" s="2" t="s">
        <v>20</v>
      </c>
      <c r="CF2" s="2">
        <v>3</v>
      </c>
      <c r="CG2" s="2">
        <v>47</v>
      </c>
    </row>
    <row r="3" spans="2:85" ht="24" customHeight="1" x14ac:dyDescent="0.4">
      <c r="B3" s="188"/>
      <c r="C3" s="188"/>
      <c r="D3" s="188"/>
      <c r="E3" s="188"/>
      <c r="F3" s="188"/>
      <c r="G3" s="188"/>
      <c r="H3" s="188"/>
      <c r="I3" s="188"/>
      <c r="J3" s="188"/>
      <c r="K3" s="188"/>
      <c r="L3" s="188"/>
      <c r="M3" s="188"/>
      <c r="N3" s="188"/>
      <c r="O3" s="188"/>
      <c r="P3" s="188"/>
      <c r="Q3" s="188"/>
      <c r="R3" s="188"/>
      <c r="S3" s="188"/>
      <c r="T3" s="188"/>
      <c r="U3" s="188"/>
      <c r="V3" s="188"/>
      <c r="W3" s="188"/>
      <c r="X3"/>
      <c r="Y3"/>
      <c r="Z3"/>
      <c r="AA3"/>
      <c r="AB3"/>
      <c r="AC3"/>
      <c r="AD3"/>
      <c r="AE3"/>
      <c r="AF3"/>
      <c r="AG3"/>
      <c r="AH3"/>
      <c r="AI3"/>
      <c r="AJ3"/>
      <c r="AK3"/>
      <c r="AL3" s="11" t="s">
        <v>21</v>
      </c>
      <c r="AM3" s="87"/>
      <c r="AN3" s="87"/>
      <c r="AO3" s="87"/>
      <c r="AP3" s="87"/>
      <c r="AQ3" s="87"/>
      <c r="AR3" s="12" t="s">
        <v>22</v>
      </c>
      <c r="AS3" s="87"/>
      <c r="AT3" s="87"/>
      <c r="AU3" s="189"/>
      <c r="AV3" s="189"/>
      <c r="AW3" s="13" t="s">
        <v>23</v>
      </c>
      <c r="AX3" s="189"/>
      <c r="AY3" s="189"/>
      <c r="AZ3" s="13" t="s">
        <v>24</v>
      </c>
      <c r="BA3" s="189"/>
      <c r="BB3" s="189"/>
      <c r="BC3" s="14" t="s">
        <v>25</v>
      </c>
      <c r="BE3" s="15"/>
      <c r="BF3" s="7" t="s">
        <v>26</v>
      </c>
      <c r="BG3" s="2" t="s">
        <v>27</v>
      </c>
      <c r="BH3" s="2" t="s">
        <v>28</v>
      </c>
      <c r="BI3" s="2">
        <f t="shared" ref="BI3:BI42" si="0">FIND("C",BH3)</f>
        <v>3</v>
      </c>
      <c r="BJ3">
        <f t="shared" ref="BJ3:BJ42" si="1">VALUE(MID(BH3,2,BI3-2))</f>
        <v>5</v>
      </c>
      <c r="BK3">
        <f t="shared" ref="BK3:BK10" si="2">VALUE(RIGHT(BH3,LEN(BH3)-BI3))</f>
        <v>18</v>
      </c>
      <c r="BL3">
        <v>84</v>
      </c>
      <c r="BM3">
        <v>267.75</v>
      </c>
      <c r="BN3">
        <f>IF(LEFT($BF3,2)="GB",BL3,BL3+2)</f>
        <v>86</v>
      </c>
      <c r="BO3">
        <f t="shared" ref="BO3:BO26" si="3">IF(LEFT($BF3,2)="GB",BM3-5,BM3)</f>
        <v>267.75</v>
      </c>
      <c r="BQ3" s="3">
        <v>2</v>
      </c>
      <c r="BR3" s="3">
        <f>21*(BQ3-1)</f>
        <v>21</v>
      </c>
      <c r="BS3" s="3"/>
      <c r="BT3" s="3">
        <v>2</v>
      </c>
      <c r="BU3" s="8">
        <f>15.75*(BT3-1)</f>
        <v>15.75</v>
      </c>
      <c r="BW3" s="9" t="str">
        <f>IF(数量102="","",数量102)</f>
        <v/>
      </c>
      <c r="BX3" s="7" t="s">
        <v>29</v>
      </c>
      <c r="BY3" s="2" t="s">
        <v>30</v>
      </c>
      <c r="BZ3" s="2" t="s">
        <v>15</v>
      </c>
      <c r="CA3" s="2" t="s">
        <v>31</v>
      </c>
      <c r="CB3" s="2" t="s">
        <v>17</v>
      </c>
      <c r="CC3" s="10" t="s">
        <v>32</v>
      </c>
      <c r="CD3" s="10" t="s">
        <v>33</v>
      </c>
      <c r="CE3" s="2" t="s">
        <v>34</v>
      </c>
      <c r="CF3" s="2">
        <v>3</v>
      </c>
      <c r="CG3" s="2">
        <v>50</v>
      </c>
    </row>
    <row r="4" spans="2:85" ht="24" customHeight="1" thickBot="1" x14ac:dyDescent="0.45">
      <c r="B4" s="188"/>
      <c r="C4" s="188"/>
      <c r="D4" s="188"/>
      <c r="E4" s="188"/>
      <c r="F4" s="188"/>
      <c r="G4" s="188"/>
      <c r="H4" s="188"/>
      <c r="I4" s="188"/>
      <c r="J4" s="188"/>
      <c r="K4" s="188"/>
      <c r="L4" s="188"/>
      <c r="M4" s="188"/>
      <c r="N4" s="188"/>
      <c r="O4" s="188"/>
      <c r="P4" s="188"/>
      <c r="Q4" s="188"/>
      <c r="R4" s="188"/>
      <c r="S4" s="188"/>
      <c r="T4" s="188"/>
      <c r="U4" s="188"/>
      <c r="V4" s="188"/>
      <c r="W4" s="188"/>
      <c r="X4"/>
      <c r="Y4"/>
      <c r="Z4"/>
      <c r="AA4"/>
      <c r="AB4"/>
      <c r="AC4"/>
      <c r="AD4"/>
      <c r="AE4"/>
      <c r="AF4"/>
      <c r="AG4"/>
      <c r="AH4"/>
      <c r="AI4"/>
      <c r="AJ4"/>
      <c r="AK4"/>
      <c r="AL4" s="190"/>
      <c r="AM4" s="191"/>
      <c r="AN4" s="191"/>
      <c r="AO4" s="191"/>
      <c r="AP4" s="191"/>
      <c r="AQ4" s="192"/>
      <c r="AR4" s="11" t="s">
        <v>35</v>
      </c>
      <c r="AS4" s="12"/>
      <c r="AT4" s="12"/>
      <c r="AU4" s="16"/>
      <c r="AV4" s="193"/>
      <c r="AW4" s="194"/>
      <c r="AX4" s="194"/>
      <c r="AY4" s="194"/>
      <c r="AZ4" s="194"/>
      <c r="BA4" s="194"/>
      <c r="BB4" s="194"/>
      <c r="BC4" s="195"/>
      <c r="BE4" s="15"/>
      <c r="BF4" s="7" t="s">
        <v>36</v>
      </c>
      <c r="BG4" s="2" t="s">
        <v>37</v>
      </c>
      <c r="BH4" s="2" t="s">
        <v>38</v>
      </c>
      <c r="BI4" s="2">
        <f t="shared" si="0"/>
        <v>3</v>
      </c>
      <c r="BJ4">
        <f t="shared" si="1"/>
        <v>5</v>
      </c>
      <c r="BK4">
        <f t="shared" si="2"/>
        <v>26</v>
      </c>
      <c r="BL4">
        <v>84</v>
      </c>
      <c r="BM4">
        <v>393.75</v>
      </c>
      <c r="BN4">
        <f>IF(LEFT($BF4,2)="GB",BL4,BL4+2)</f>
        <v>86</v>
      </c>
      <c r="BO4">
        <f t="shared" si="3"/>
        <v>393.75</v>
      </c>
      <c r="BQ4" s="3">
        <v>3</v>
      </c>
      <c r="BR4" s="3">
        <f t="shared" ref="BR4:BR74" si="4">21*(BQ4-1)</f>
        <v>42</v>
      </c>
      <c r="BS4" s="3"/>
      <c r="BT4" s="3">
        <v>3</v>
      </c>
      <c r="BU4" s="8">
        <f t="shared" ref="BU4:BU74" si="5">15.75*(BT4-1)</f>
        <v>31.5</v>
      </c>
      <c r="BW4" s="9" t="str">
        <f>IF(数量103="","",数量103)</f>
        <v/>
      </c>
      <c r="BX4" s="7" t="s">
        <v>39</v>
      </c>
      <c r="BY4" s="2" t="s">
        <v>40</v>
      </c>
      <c r="BZ4" s="2" t="s">
        <v>15</v>
      </c>
      <c r="CA4" s="2" t="s">
        <v>16</v>
      </c>
      <c r="CB4" s="2" t="s">
        <v>17</v>
      </c>
      <c r="CC4" s="10" t="s">
        <v>41</v>
      </c>
      <c r="CD4" s="10" t="s">
        <v>42</v>
      </c>
      <c r="CE4" s="2" t="s">
        <v>34</v>
      </c>
      <c r="CF4" s="2">
        <v>3</v>
      </c>
      <c r="CG4" s="2">
        <v>53</v>
      </c>
    </row>
    <row r="5" spans="2:85" ht="21" customHeight="1" x14ac:dyDescent="0.4">
      <c r="B5" s="88" t="s">
        <v>43</v>
      </c>
      <c r="C5" s="89"/>
      <c r="D5" s="89"/>
      <c r="E5" s="89"/>
      <c r="F5" s="89"/>
      <c r="G5" s="89"/>
      <c r="H5" s="89"/>
      <c r="I5" s="89"/>
      <c r="J5" s="90"/>
      <c r="K5" s="90"/>
      <c r="L5" s="89"/>
      <c r="M5" s="89"/>
      <c r="N5" s="89"/>
      <c r="O5" s="89"/>
      <c r="P5" s="89"/>
      <c r="Q5" s="89"/>
      <c r="R5" s="89"/>
      <c r="S5" s="91"/>
      <c r="T5" s="89" t="s">
        <v>403</v>
      </c>
      <c r="U5" s="89"/>
      <c r="V5" s="89"/>
      <c r="W5" s="89"/>
      <c r="X5" s="89"/>
      <c r="Y5" s="89"/>
      <c r="Z5" s="91"/>
      <c r="AA5" s="89" t="s">
        <v>404</v>
      </c>
      <c r="AB5" s="89"/>
      <c r="AC5" s="89"/>
      <c r="AD5" s="89"/>
      <c r="AE5" s="89"/>
      <c r="AF5" s="89"/>
      <c r="AG5" s="91"/>
      <c r="AH5" s="89" t="s">
        <v>405</v>
      </c>
      <c r="AI5" s="89"/>
      <c r="AJ5" s="89"/>
      <c r="AK5" s="89"/>
      <c r="AL5" s="89"/>
      <c r="AM5" s="90"/>
      <c r="AN5" s="90"/>
      <c r="AO5" s="90"/>
      <c r="AP5" s="90"/>
      <c r="AQ5" s="90"/>
      <c r="AR5" s="90"/>
      <c r="AS5" s="90"/>
      <c r="AT5" s="92"/>
      <c r="AU5" s="90"/>
      <c r="AV5" s="90"/>
      <c r="AW5" s="90"/>
      <c r="AX5" s="90"/>
      <c r="AY5" s="90"/>
      <c r="AZ5" s="90"/>
      <c r="BA5" s="90"/>
      <c r="BB5" s="90"/>
      <c r="BC5" s="93"/>
      <c r="BE5" s="15">
        <v>23</v>
      </c>
      <c r="BF5" s="7" t="s">
        <v>45</v>
      </c>
      <c r="BG5" s="2" t="s">
        <v>44</v>
      </c>
      <c r="BH5" s="2" t="s">
        <v>46</v>
      </c>
      <c r="BI5" s="2">
        <f t="shared" si="0"/>
        <v>3</v>
      </c>
      <c r="BJ5">
        <f t="shared" si="1"/>
        <v>5</v>
      </c>
      <c r="BK5">
        <f t="shared" si="2"/>
        <v>31</v>
      </c>
      <c r="BL5">
        <v>84</v>
      </c>
      <c r="BM5">
        <v>472.5</v>
      </c>
      <c r="BN5">
        <f>IF(LEFT($BF5,2)="GB",BL5,BL5+2)</f>
        <v>86</v>
      </c>
      <c r="BO5">
        <f t="shared" si="3"/>
        <v>472.5</v>
      </c>
      <c r="BQ5" s="3">
        <v>4</v>
      </c>
      <c r="BR5" s="3">
        <f t="shared" si="4"/>
        <v>63</v>
      </c>
      <c r="BS5" s="3"/>
      <c r="BT5" s="3">
        <v>4</v>
      </c>
      <c r="BU5" s="8">
        <f t="shared" si="5"/>
        <v>47.25</v>
      </c>
      <c r="BW5" s="17" t="str">
        <f>IF(文字101="","",文字101)</f>
        <v/>
      </c>
      <c r="BX5" s="7" t="s">
        <v>47</v>
      </c>
      <c r="BY5" s="2" t="s">
        <v>48</v>
      </c>
      <c r="CF5" s="2">
        <v>4</v>
      </c>
      <c r="CG5" s="2">
        <v>38</v>
      </c>
    </row>
    <row r="6" spans="2:85" ht="24" customHeight="1" x14ac:dyDescent="0.4">
      <c r="B6" s="168" t="s">
        <v>49</v>
      </c>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70"/>
      <c r="BE6" s="18" t="b">
        <v>0</v>
      </c>
      <c r="BF6" s="7" t="s">
        <v>50</v>
      </c>
      <c r="BG6" s="2" t="s">
        <v>51</v>
      </c>
      <c r="BH6" s="2" t="s">
        <v>52</v>
      </c>
      <c r="BI6" s="2">
        <f t="shared" si="0"/>
        <v>4</v>
      </c>
      <c r="BJ6">
        <f t="shared" si="1"/>
        <v>36</v>
      </c>
      <c r="BK6">
        <f t="shared" si="2"/>
        <v>8</v>
      </c>
      <c r="BL6">
        <v>735</v>
      </c>
      <c r="BM6">
        <v>110.25</v>
      </c>
      <c r="BN6">
        <f>IF(LEFT($BF6,2)="GB",BL6,BL6+2)</f>
        <v>737</v>
      </c>
      <c r="BO6">
        <f t="shared" si="3"/>
        <v>110.25</v>
      </c>
      <c r="BQ6" s="3">
        <v>5</v>
      </c>
      <c r="BR6" s="3">
        <f t="shared" si="4"/>
        <v>84</v>
      </c>
      <c r="BS6" s="3"/>
      <c r="BT6" s="3">
        <v>5</v>
      </c>
      <c r="BU6" s="8">
        <f t="shared" si="5"/>
        <v>63</v>
      </c>
      <c r="BW6" s="17" t="str">
        <f>IF(文字102="","",文字102)</f>
        <v/>
      </c>
      <c r="BX6" s="7" t="s">
        <v>53</v>
      </c>
      <c r="BY6" s="2" t="s">
        <v>54</v>
      </c>
      <c r="BZ6" s="2" t="s">
        <v>15</v>
      </c>
      <c r="CA6" s="2" t="s">
        <v>55</v>
      </c>
      <c r="CB6" s="2" t="s">
        <v>56</v>
      </c>
      <c r="CC6" s="10" t="s">
        <v>57</v>
      </c>
      <c r="CD6" s="10" t="s">
        <v>33</v>
      </c>
      <c r="CE6" s="2" t="s">
        <v>58</v>
      </c>
      <c r="CF6" s="2">
        <v>4</v>
      </c>
      <c r="CG6" s="2">
        <v>48</v>
      </c>
    </row>
    <row r="7" spans="2:85" ht="24" customHeight="1" x14ac:dyDescent="0.4">
      <c r="B7" s="136" t="s">
        <v>345</v>
      </c>
      <c r="C7" s="113" t="s">
        <v>346</v>
      </c>
      <c r="D7" s="118"/>
      <c r="E7" s="118"/>
      <c r="F7" s="118"/>
      <c r="G7" s="119"/>
      <c r="H7" s="196"/>
      <c r="I7" s="197"/>
      <c r="J7" s="197"/>
      <c r="K7" s="197"/>
      <c r="L7" s="197"/>
      <c r="M7" s="197"/>
      <c r="N7" s="197"/>
      <c r="O7" s="197"/>
      <c r="P7" s="197"/>
      <c r="Q7" s="197"/>
      <c r="R7" s="197"/>
      <c r="S7" s="197"/>
      <c r="T7" s="197"/>
      <c r="U7" s="197"/>
      <c r="V7" s="197"/>
      <c r="W7" s="197"/>
      <c r="X7" s="197"/>
      <c r="Y7" s="197"/>
      <c r="Z7" s="197"/>
      <c r="AA7" s="117" t="s">
        <v>327</v>
      </c>
      <c r="AB7" s="118"/>
      <c r="AC7" s="118"/>
      <c r="AD7" s="118"/>
      <c r="AE7" s="118"/>
      <c r="AF7" s="119"/>
      <c r="AG7" s="196"/>
      <c r="AH7" s="197"/>
      <c r="AI7" s="197"/>
      <c r="AJ7" s="197"/>
      <c r="AK7" s="197"/>
      <c r="AL7" s="197"/>
      <c r="AM7" s="197"/>
      <c r="AN7" s="197"/>
      <c r="AO7" s="197"/>
      <c r="AP7" s="197"/>
      <c r="AQ7" s="197"/>
      <c r="AR7" s="197"/>
      <c r="AS7" s="197"/>
      <c r="AT7" s="197"/>
      <c r="AU7" s="197"/>
      <c r="AV7" s="197"/>
      <c r="AW7" s="197"/>
      <c r="AX7" s="197"/>
      <c r="AY7" s="197"/>
      <c r="AZ7" s="197"/>
      <c r="BA7" s="197"/>
      <c r="BB7" s="197"/>
      <c r="BC7" s="198"/>
      <c r="BE7" s="18" t="b">
        <v>0</v>
      </c>
      <c r="BF7" s="7" t="s">
        <v>59</v>
      </c>
      <c r="BG7" s="2" t="s">
        <v>60</v>
      </c>
      <c r="BH7" s="2" t="s">
        <v>61</v>
      </c>
      <c r="BI7" s="2">
        <f t="shared" si="0"/>
        <v>4</v>
      </c>
      <c r="BJ7">
        <f t="shared" si="1"/>
        <v>36</v>
      </c>
      <c r="BK7">
        <f t="shared" si="2"/>
        <v>20</v>
      </c>
      <c r="BL7">
        <v>735</v>
      </c>
      <c r="BM7">
        <v>299.25</v>
      </c>
      <c r="BN7">
        <f t="shared" ref="BN7:BN26" si="6">IF(LEFT($BF7,2)="GB",BL7,BL7+2)</f>
        <v>737</v>
      </c>
      <c r="BO7">
        <f t="shared" si="3"/>
        <v>299.25</v>
      </c>
      <c r="BQ7" s="3">
        <v>6</v>
      </c>
      <c r="BR7" s="3">
        <f t="shared" si="4"/>
        <v>105</v>
      </c>
      <c r="BS7" s="3"/>
      <c r="BT7" s="3">
        <v>6</v>
      </c>
      <c r="BU7" s="8">
        <f t="shared" si="5"/>
        <v>78.75</v>
      </c>
      <c r="BW7" s="17" t="str">
        <f>IF(文字103="","",文字103)</f>
        <v/>
      </c>
      <c r="BX7" s="7" t="s">
        <v>62</v>
      </c>
      <c r="BY7" s="2" t="s">
        <v>63</v>
      </c>
      <c r="CF7" s="2">
        <v>7</v>
      </c>
      <c r="CG7" s="2">
        <v>8</v>
      </c>
    </row>
    <row r="8" spans="2:85" ht="24" customHeight="1" x14ac:dyDescent="0.4">
      <c r="B8" s="137"/>
      <c r="C8" s="121"/>
      <c r="D8" s="121"/>
      <c r="E8" s="121"/>
      <c r="F8" s="121"/>
      <c r="G8" s="122"/>
      <c r="H8" s="148"/>
      <c r="I8" s="149"/>
      <c r="J8" s="149"/>
      <c r="K8" s="149"/>
      <c r="L8" s="149"/>
      <c r="M8" s="149"/>
      <c r="N8" s="149"/>
      <c r="O8" s="149"/>
      <c r="P8" s="149"/>
      <c r="Q8" s="149"/>
      <c r="R8" s="149"/>
      <c r="S8" s="149"/>
      <c r="T8" s="149"/>
      <c r="U8" s="149"/>
      <c r="V8" s="149"/>
      <c r="W8" s="149"/>
      <c r="X8" s="149"/>
      <c r="Y8" s="149"/>
      <c r="Z8" s="149"/>
      <c r="AA8" s="120"/>
      <c r="AB8" s="121"/>
      <c r="AC8" s="121"/>
      <c r="AD8" s="121"/>
      <c r="AE8" s="121"/>
      <c r="AF8" s="122"/>
      <c r="AG8" s="148"/>
      <c r="AH8" s="149"/>
      <c r="AI8" s="149"/>
      <c r="AJ8" s="149"/>
      <c r="AK8" s="149"/>
      <c r="AL8" s="149"/>
      <c r="AM8" s="149"/>
      <c r="AN8" s="149"/>
      <c r="AO8" s="149"/>
      <c r="AP8" s="149"/>
      <c r="AQ8" s="149"/>
      <c r="AR8" s="149"/>
      <c r="AS8" s="149"/>
      <c r="AT8" s="149"/>
      <c r="AU8" s="149"/>
      <c r="AV8" s="149"/>
      <c r="AW8" s="149"/>
      <c r="AX8" s="149"/>
      <c r="AY8" s="149"/>
      <c r="AZ8" s="149"/>
      <c r="BA8" s="149"/>
      <c r="BB8" s="149"/>
      <c r="BC8" s="150"/>
      <c r="BE8" s="18" t="b">
        <v>0</v>
      </c>
      <c r="BF8" s="7" t="s">
        <v>64</v>
      </c>
      <c r="BG8" s="2" t="s">
        <v>65</v>
      </c>
      <c r="BH8" s="2" t="s">
        <v>66</v>
      </c>
      <c r="BI8" s="2">
        <f t="shared" si="0"/>
        <v>4</v>
      </c>
      <c r="BJ8">
        <f t="shared" si="1"/>
        <v>36</v>
      </c>
      <c r="BK8">
        <f t="shared" si="2"/>
        <v>29</v>
      </c>
      <c r="BL8">
        <v>735</v>
      </c>
      <c r="BM8">
        <v>441</v>
      </c>
      <c r="BN8">
        <f t="shared" si="6"/>
        <v>737</v>
      </c>
      <c r="BO8">
        <f t="shared" si="3"/>
        <v>441</v>
      </c>
      <c r="BQ8" s="3">
        <v>7</v>
      </c>
      <c r="BR8" s="3">
        <f t="shared" si="4"/>
        <v>126</v>
      </c>
      <c r="BS8" s="3"/>
      <c r="BT8" s="3">
        <v>7</v>
      </c>
      <c r="BU8" s="8">
        <f t="shared" si="5"/>
        <v>94.5</v>
      </c>
      <c r="BW8" s="17" t="str">
        <f>IF(文字104="","",文字104)</f>
        <v/>
      </c>
      <c r="BX8" s="7" t="s">
        <v>67</v>
      </c>
      <c r="BY8" s="2" t="s">
        <v>68</v>
      </c>
      <c r="CF8" s="2">
        <v>7</v>
      </c>
      <c r="CG8" s="2">
        <v>33</v>
      </c>
    </row>
    <row r="9" spans="2:85" ht="24" customHeight="1" x14ac:dyDescent="0.4">
      <c r="B9" s="137"/>
      <c r="C9" s="118" t="s">
        <v>329</v>
      </c>
      <c r="D9" s="118"/>
      <c r="E9" s="118"/>
      <c r="F9" s="118"/>
      <c r="G9" s="119"/>
      <c r="H9" s="171"/>
      <c r="I9" s="172"/>
      <c r="J9" s="172"/>
      <c r="K9" s="172"/>
      <c r="L9" s="172"/>
      <c r="M9" s="172"/>
      <c r="N9" s="172"/>
      <c r="O9" s="172"/>
      <c r="P9" s="172"/>
      <c r="Q9" s="172"/>
      <c r="R9" s="172"/>
      <c r="S9" s="172"/>
      <c r="T9" s="173"/>
      <c r="U9" s="180" t="s">
        <v>69</v>
      </c>
      <c r="V9" s="181"/>
      <c r="W9" s="181"/>
      <c r="X9" s="181"/>
      <c r="Y9" s="181"/>
      <c r="Z9" s="182"/>
      <c r="AA9" s="19" t="s">
        <v>70</v>
      </c>
      <c r="AB9" s="94"/>
      <c r="AC9" s="94"/>
      <c r="AD9" s="156"/>
      <c r="AE9" s="156"/>
      <c r="AF9" s="156"/>
      <c r="AG9" s="156"/>
      <c r="AH9" s="156"/>
      <c r="AI9" s="156"/>
      <c r="AJ9" s="156"/>
      <c r="AK9" s="156"/>
      <c r="AL9" s="156"/>
      <c r="AM9" s="199"/>
      <c r="AN9" s="95" t="s">
        <v>71</v>
      </c>
      <c r="AO9" s="96"/>
      <c r="AP9" s="155" t="s">
        <v>72</v>
      </c>
      <c r="AQ9" s="156"/>
      <c r="AR9" s="156"/>
      <c r="AS9" s="156"/>
      <c r="AT9" s="156"/>
      <c r="AU9" s="156"/>
      <c r="AV9" s="156"/>
      <c r="AW9" s="156"/>
      <c r="AX9" s="156"/>
      <c r="AY9" s="156"/>
      <c r="AZ9" s="156"/>
      <c r="BA9" s="156"/>
      <c r="BB9" s="156"/>
      <c r="BC9" s="157"/>
      <c r="BE9" s="18" t="b">
        <v>0</v>
      </c>
      <c r="BF9" s="7" t="s">
        <v>73</v>
      </c>
      <c r="BG9" s="2" t="s">
        <v>74</v>
      </c>
      <c r="BH9" s="2" t="s">
        <v>75</v>
      </c>
      <c r="BI9" s="2">
        <f t="shared" si="0"/>
        <v>4</v>
      </c>
      <c r="BJ9">
        <f t="shared" si="1"/>
        <v>36</v>
      </c>
      <c r="BK9">
        <f t="shared" si="2"/>
        <v>41</v>
      </c>
      <c r="BL9">
        <v>735</v>
      </c>
      <c r="BM9">
        <v>630</v>
      </c>
      <c r="BN9">
        <f t="shared" si="6"/>
        <v>737</v>
      </c>
      <c r="BO9">
        <f t="shared" si="3"/>
        <v>630</v>
      </c>
      <c r="BQ9" s="3">
        <v>8</v>
      </c>
      <c r="BR9" s="3">
        <f t="shared" si="4"/>
        <v>147</v>
      </c>
      <c r="BS9" s="3"/>
      <c r="BT9" s="3">
        <v>8</v>
      </c>
      <c r="BU9" s="8">
        <f t="shared" si="5"/>
        <v>110.25</v>
      </c>
      <c r="BW9" s="17" t="str">
        <f>IF(文字105="","",文字105)</f>
        <v/>
      </c>
      <c r="BX9" s="7" t="s">
        <v>76</v>
      </c>
      <c r="BY9" s="2" t="s">
        <v>77</v>
      </c>
      <c r="CF9" s="2">
        <v>9</v>
      </c>
      <c r="CG9" s="2">
        <v>8</v>
      </c>
    </row>
    <row r="10" spans="2:85" ht="24" customHeight="1" x14ac:dyDescent="0.4">
      <c r="B10" s="137"/>
      <c r="C10" s="121"/>
      <c r="D10" s="121"/>
      <c r="E10" s="121"/>
      <c r="F10" s="121"/>
      <c r="G10" s="122"/>
      <c r="H10" s="174"/>
      <c r="I10" s="175"/>
      <c r="J10" s="175"/>
      <c r="K10" s="175"/>
      <c r="L10" s="175"/>
      <c r="M10" s="175"/>
      <c r="N10" s="175"/>
      <c r="O10" s="175"/>
      <c r="P10" s="175"/>
      <c r="Q10" s="175"/>
      <c r="R10" s="175"/>
      <c r="S10" s="175"/>
      <c r="T10" s="176"/>
      <c r="U10" s="183"/>
      <c r="V10" s="184"/>
      <c r="W10" s="184"/>
      <c r="X10" s="184"/>
      <c r="Y10" s="184"/>
      <c r="Z10" s="185"/>
      <c r="AA10" s="158"/>
      <c r="AB10" s="159"/>
      <c r="AC10" s="159"/>
      <c r="AD10" s="159"/>
      <c r="AE10" s="159"/>
      <c r="AF10" s="159"/>
      <c r="AG10" s="159"/>
      <c r="AH10" s="159"/>
      <c r="AI10" s="159"/>
      <c r="AJ10" s="159"/>
      <c r="AK10" s="159"/>
      <c r="AL10" s="159"/>
      <c r="AM10" s="161"/>
      <c r="AN10" s="97" t="s">
        <v>78</v>
      </c>
      <c r="AO10" s="98"/>
      <c r="AP10" s="158" t="s">
        <v>72</v>
      </c>
      <c r="AQ10" s="159"/>
      <c r="AR10" s="159"/>
      <c r="AS10" s="159"/>
      <c r="AT10" s="159"/>
      <c r="AU10" s="159"/>
      <c r="AV10" s="159"/>
      <c r="AW10" s="159"/>
      <c r="AX10" s="159"/>
      <c r="AY10" s="159"/>
      <c r="AZ10" s="159"/>
      <c r="BA10" s="159"/>
      <c r="BB10" s="159"/>
      <c r="BC10" s="160"/>
      <c r="BE10" s="18" t="b">
        <v>0</v>
      </c>
      <c r="BF10" s="7" t="s">
        <v>79</v>
      </c>
      <c r="BG10" s="2" t="s">
        <v>80</v>
      </c>
      <c r="BH10" s="2" t="s">
        <v>81</v>
      </c>
      <c r="BI10" s="2">
        <f t="shared" si="0"/>
        <v>4</v>
      </c>
      <c r="BJ10">
        <f t="shared" si="1"/>
        <v>37</v>
      </c>
      <c r="BK10">
        <f t="shared" si="2"/>
        <v>8</v>
      </c>
      <c r="BL10">
        <v>756</v>
      </c>
      <c r="BM10">
        <v>110.25</v>
      </c>
      <c r="BN10">
        <f t="shared" si="6"/>
        <v>758</v>
      </c>
      <c r="BO10">
        <f t="shared" si="3"/>
        <v>110.25</v>
      </c>
      <c r="BQ10" s="3">
        <v>9</v>
      </c>
      <c r="BR10" s="3">
        <f t="shared" si="4"/>
        <v>168</v>
      </c>
      <c r="BS10" s="3"/>
      <c r="BT10" s="3">
        <v>9</v>
      </c>
      <c r="BU10" s="8">
        <f t="shared" si="5"/>
        <v>126</v>
      </c>
      <c r="BW10" s="17" t="str">
        <f>IF(文字106="","",文字106)</f>
        <v/>
      </c>
      <c r="BX10" s="7" t="s">
        <v>82</v>
      </c>
      <c r="BY10" s="2" t="s">
        <v>83</v>
      </c>
      <c r="BZ10" s="2" t="s">
        <v>84</v>
      </c>
      <c r="CA10" s="2" t="s">
        <v>85</v>
      </c>
      <c r="CB10" s="2" t="s">
        <v>17</v>
      </c>
      <c r="CC10" s="10" t="s">
        <v>33</v>
      </c>
      <c r="CD10" s="10" t="s">
        <v>33</v>
      </c>
      <c r="CF10" s="2">
        <v>9</v>
      </c>
      <c r="CG10" s="2">
        <v>30</v>
      </c>
    </row>
    <row r="11" spans="2:85" ht="24" customHeight="1" x14ac:dyDescent="0.4">
      <c r="B11" s="137"/>
      <c r="C11" s="118" t="s">
        <v>328</v>
      </c>
      <c r="D11" s="118"/>
      <c r="E11" s="118"/>
      <c r="F11" s="118"/>
      <c r="G11" s="119"/>
      <c r="H11" s="19" t="s">
        <v>87</v>
      </c>
      <c r="I11" s="125"/>
      <c r="J11" s="125"/>
      <c r="K11" s="125"/>
      <c r="L11" s="125"/>
      <c r="M11" s="19" t="s">
        <v>70</v>
      </c>
      <c r="N11" s="94"/>
      <c r="O11" s="94"/>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6"/>
      <c r="AN11" s="99" t="s">
        <v>88</v>
      </c>
      <c r="AO11" s="100"/>
      <c r="AP11" s="100"/>
      <c r="AQ11" s="100"/>
      <c r="AR11" s="100"/>
      <c r="AS11" s="100"/>
      <c r="AT11" s="100"/>
      <c r="AU11" s="100"/>
      <c r="AV11" s="100"/>
      <c r="AW11" s="100"/>
      <c r="AX11" s="101"/>
      <c r="AY11" s="101"/>
      <c r="AZ11" s="101"/>
      <c r="BA11" s="101"/>
      <c r="BB11" s="101"/>
      <c r="BC11" s="102"/>
      <c r="BE11" s="6"/>
      <c r="BF11" s="7" t="s">
        <v>89</v>
      </c>
      <c r="BG11" s="2" t="s">
        <v>90</v>
      </c>
      <c r="BH11" s="2" t="s">
        <v>91</v>
      </c>
      <c r="BI11" s="2">
        <f t="shared" si="0"/>
        <v>4</v>
      </c>
      <c r="BJ11">
        <f t="shared" si="1"/>
        <v>41</v>
      </c>
      <c r="BK11">
        <f>VALUE(RIGHT(BH11,LEN(BH11)-BI11))+1</f>
        <v>8</v>
      </c>
      <c r="BL11">
        <v>840</v>
      </c>
      <c r="BM11">
        <v>110.25</v>
      </c>
      <c r="BN11">
        <f t="shared" si="6"/>
        <v>840</v>
      </c>
      <c r="BO11">
        <f t="shared" si="3"/>
        <v>105.25</v>
      </c>
      <c r="BQ11" s="3">
        <v>10</v>
      </c>
      <c r="BR11" s="3">
        <f t="shared" si="4"/>
        <v>189</v>
      </c>
      <c r="BS11" s="3"/>
      <c r="BT11" s="3">
        <v>10</v>
      </c>
      <c r="BU11" s="8">
        <f t="shared" si="5"/>
        <v>141.75</v>
      </c>
      <c r="BW11" s="17" t="str">
        <f>IF(文字107="","",文字107)</f>
        <v/>
      </c>
      <c r="BX11" s="7" t="s">
        <v>92</v>
      </c>
      <c r="BY11" s="2" t="s">
        <v>93</v>
      </c>
      <c r="CF11" s="2">
        <v>10</v>
      </c>
      <c r="CG11" s="2">
        <v>27</v>
      </c>
    </row>
    <row r="12" spans="2:85" ht="24" customHeight="1" x14ac:dyDescent="0.4">
      <c r="B12" s="200"/>
      <c r="C12" s="121"/>
      <c r="D12" s="121"/>
      <c r="E12" s="121"/>
      <c r="F12" s="121"/>
      <c r="G12" s="122"/>
      <c r="H12" s="20" t="s">
        <v>94</v>
      </c>
      <c r="I12" s="21"/>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61"/>
      <c r="AN12" s="162" t="s">
        <v>95</v>
      </c>
      <c r="AO12" s="163"/>
      <c r="AP12" s="163"/>
      <c r="AQ12" s="163"/>
      <c r="AR12" s="163"/>
      <c r="AS12" s="163"/>
      <c r="AT12" s="163"/>
      <c r="AU12" s="163"/>
      <c r="AV12" s="163"/>
      <c r="AW12" s="163"/>
      <c r="AX12" s="163"/>
      <c r="AY12" s="163"/>
      <c r="AZ12" s="163"/>
      <c r="BA12" s="163"/>
      <c r="BB12" s="163"/>
      <c r="BC12" s="164"/>
      <c r="BE12" s="15"/>
      <c r="BF12" s="7" t="s">
        <v>96</v>
      </c>
      <c r="BG12" s="2" t="s">
        <v>97</v>
      </c>
      <c r="BH12" s="2" t="s">
        <v>98</v>
      </c>
      <c r="BI12" s="2">
        <f t="shared" si="0"/>
        <v>4</v>
      </c>
      <c r="BJ12">
        <f t="shared" si="1"/>
        <v>41</v>
      </c>
      <c r="BK12">
        <f>VALUE(RIGHT(BH12,LEN(BH12)-BI12))</f>
        <v>8</v>
      </c>
      <c r="BL12">
        <v>840</v>
      </c>
      <c r="BM12">
        <v>110.25</v>
      </c>
      <c r="BN12">
        <f t="shared" si="6"/>
        <v>842</v>
      </c>
      <c r="BO12">
        <f t="shared" si="3"/>
        <v>110.25</v>
      </c>
      <c r="BQ12" s="3">
        <v>11</v>
      </c>
      <c r="BR12" s="3">
        <f t="shared" si="4"/>
        <v>210</v>
      </c>
      <c r="BS12" s="3"/>
      <c r="BT12" s="3">
        <v>11</v>
      </c>
      <c r="BU12" s="8">
        <f t="shared" si="5"/>
        <v>157.5</v>
      </c>
      <c r="BW12" s="17" t="str">
        <f>IF(文字108="","",文字108)</f>
        <v>　　　　－　　　　－</v>
      </c>
      <c r="BX12" s="7" t="s">
        <v>99</v>
      </c>
      <c r="BY12" s="2" t="s">
        <v>100</v>
      </c>
      <c r="CF12" s="2">
        <v>9</v>
      </c>
      <c r="CG12" s="2">
        <v>42</v>
      </c>
    </row>
    <row r="13" spans="2:85" ht="24" customHeight="1" x14ac:dyDescent="0.4">
      <c r="B13" s="168" t="s">
        <v>334</v>
      </c>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70"/>
      <c r="BE13" s="15">
        <v>1</v>
      </c>
      <c r="BF13" s="7" t="s">
        <v>101</v>
      </c>
      <c r="BG13" s="2" t="s">
        <v>102</v>
      </c>
      <c r="BH13" s="2" t="s">
        <v>103</v>
      </c>
      <c r="BI13" s="2">
        <f t="shared" si="0"/>
        <v>4</v>
      </c>
      <c r="BJ13">
        <f t="shared" si="1"/>
        <v>42</v>
      </c>
      <c r="BK13">
        <f>VALUE(RIGHT(BH13,LEN(BH13)-BI13))</f>
        <v>8</v>
      </c>
      <c r="BL13">
        <v>861</v>
      </c>
      <c r="BM13">
        <v>110.25</v>
      </c>
      <c r="BN13">
        <f t="shared" si="6"/>
        <v>863</v>
      </c>
      <c r="BO13">
        <f t="shared" si="3"/>
        <v>110.25</v>
      </c>
      <c r="BQ13" s="3">
        <v>12</v>
      </c>
      <c r="BR13" s="3">
        <f t="shared" si="4"/>
        <v>231</v>
      </c>
      <c r="BS13" s="3"/>
      <c r="BT13" s="3">
        <v>12</v>
      </c>
      <c r="BU13" s="8">
        <f t="shared" si="5"/>
        <v>173.25</v>
      </c>
      <c r="BW13" s="17" t="str">
        <f>IF(文字109="","",文字109)</f>
        <v>　　　　－　　　　－</v>
      </c>
      <c r="BX13" s="7" t="s">
        <v>104</v>
      </c>
      <c r="BY13" s="2" t="s">
        <v>105</v>
      </c>
      <c r="CF13" s="2">
        <v>10</v>
      </c>
      <c r="CG13" s="2">
        <v>42</v>
      </c>
    </row>
    <row r="14" spans="2:85" ht="24" customHeight="1" x14ac:dyDescent="0.4">
      <c r="B14" s="136" t="s">
        <v>347</v>
      </c>
      <c r="C14" s="118" t="s">
        <v>106</v>
      </c>
      <c r="D14" s="118"/>
      <c r="E14" s="118"/>
      <c r="F14" s="118"/>
      <c r="G14" s="119"/>
      <c r="H14" s="171" t="s">
        <v>330</v>
      </c>
      <c r="I14" s="172"/>
      <c r="J14" s="172"/>
      <c r="K14" s="172"/>
      <c r="L14" s="172"/>
      <c r="M14" s="172"/>
      <c r="N14" s="172"/>
      <c r="O14" s="172"/>
      <c r="P14" s="172"/>
      <c r="Q14" s="172"/>
      <c r="R14" s="172"/>
      <c r="S14" s="172"/>
      <c r="T14" s="172"/>
      <c r="U14" s="172"/>
      <c r="V14" s="172"/>
      <c r="W14" s="172"/>
      <c r="X14" s="172"/>
      <c r="Y14" s="172"/>
      <c r="Z14" s="172"/>
      <c r="AA14" s="172"/>
      <c r="AB14" s="172"/>
      <c r="AC14" s="173"/>
      <c r="AD14" s="130" t="s">
        <v>107</v>
      </c>
      <c r="AE14" s="113"/>
      <c r="AF14" s="114"/>
      <c r="AG14" s="22" t="s">
        <v>70</v>
      </c>
      <c r="AH14" s="94"/>
      <c r="AI14" s="94"/>
      <c r="AJ14" s="156"/>
      <c r="AK14" s="156"/>
      <c r="AL14" s="156"/>
      <c r="AM14" s="156"/>
      <c r="AN14" s="156"/>
      <c r="AO14" s="156"/>
      <c r="AP14" s="156"/>
      <c r="AQ14" s="156"/>
      <c r="AR14" s="156"/>
      <c r="AS14" s="156"/>
      <c r="AT14" s="156"/>
      <c r="AU14" s="156"/>
      <c r="AV14" s="156"/>
      <c r="AW14" s="156"/>
      <c r="AX14" s="156"/>
      <c r="AY14" s="156"/>
      <c r="AZ14" s="156"/>
      <c r="BA14" s="156"/>
      <c r="BB14" s="156"/>
      <c r="BC14" s="157"/>
      <c r="BE14" s="6"/>
      <c r="BF14" s="7" t="s">
        <v>108</v>
      </c>
      <c r="BG14" s="2" t="s">
        <v>109</v>
      </c>
      <c r="BH14" s="2" t="s">
        <v>110</v>
      </c>
      <c r="BI14" s="2">
        <f t="shared" si="0"/>
        <v>4</v>
      </c>
      <c r="BJ14">
        <f t="shared" si="1"/>
        <v>43</v>
      </c>
      <c r="BK14">
        <f>VALUE(RIGHT(BH14,LEN(BH14)-BI14))+1</f>
        <v>8</v>
      </c>
      <c r="BL14">
        <v>882</v>
      </c>
      <c r="BM14">
        <v>110.25</v>
      </c>
      <c r="BN14">
        <f t="shared" si="6"/>
        <v>882</v>
      </c>
      <c r="BO14">
        <f t="shared" si="3"/>
        <v>105.25</v>
      </c>
      <c r="BQ14" s="3">
        <v>13</v>
      </c>
      <c r="BR14" s="3">
        <f t="shared" si="4"/>
        <v>252</v>
      </c>
      <c r="BS14" s="3"/>
      <c r="BT14" s="3">
        <v>13</v>
      </c>
      <c r="BU14" s="8">
        <f t="shared" si="5"/>
        <v>189</v>
      </c>
      <c r="BW14" s="17" t="str">
        <f>IF(文字110="","",文字110)</f>
        <v/>
      </c>
      <c r="BX14" s="7" t="s">
        <v>111</v>
      </c>
      <c r="BY14" s="2" t="s">
        <v>112</v>
      </c>
      <c r="BZ14" s="2" t="s">
        <v>15</v>
      </c>
      <c r="CA14" s="2" t="s">
        <v>55</v>
      </c>
      <c r="CB14" s="2" t="s">
        <v>17</v>
      </c>
      <c r="CC14" s="10" t="s">
        <v>113</v>
      </c>
      <c r="CD14" s="10" t="s">
        <v>114</v>
      </c>
      <c r="CF14" s="2">
        <v>11</v>
      </c>
      <c r="CG14" s="2">
        <v>9</v>
      </c>
    </row>
    <row r="15" spans="2:85" ht="24" customHeight="1" x14ac:dyDescent="0.4">
      <c r="B15" s="137"/>
      <c r="C15" s="121"/>
      <c r="D15" s="121"/>
      <c r="E15" s="121"/>
      <c r="F15" s="121"/>
      <c r="G15" s="122"/>
      <c r="H15" s="174"/>
      <c r="I15" s="175"/>
      <c r="J15" s="175"/>
      <c r="K15" s="175"/>
      <c r="L15" s="175"/>
      <c r="M15" s="175"/>
      <c r="N15" s="175"/>
      <c r="O15" s="175"/>
      <c r="P15" s="175"/>
      <c r="Q15" s="175"/>
      <c r="R15" s="175"/>
      <c r="S15" s="175"/>
      <c r="T15" s="175"/>
      <c r="U15" s="175"/>
      <c r="V15" s="175"/>
      <c r="W15" s="175"/>
      <c r="X15" s="175"/>
      <c r="Y15" s="175"/>
      <c r="Z15" s="175"/>
      <c r="AA15" s="175"/>
      <c r="AB15" s="175"/>
      <c r="AC15" s="176"/>
      <c r="AD15" s="131"/>
      <c r="AE15" s="115"/>
      <c r="AF15" s="116"/>
      <c r="AG15" s="158"/>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60"/>
      <c r="BE15" s="15"/>
      <c r="BF15" s="7" t="s">
        <v>115</v>
      </c>
      <c r="BG15" s="2" t="s">
        <v>97</v>
      </c>
      <c r="BH15" s="2" t="s">
        <v>116</v>
      </c>
      <c r="BI15" s="2">
        <f t="shared" si="0"/>
        <v>4</v>
      </c>
      <c r="BJ15">
        <f t="shared" si="1"/>
        <v>43</v>
      </c>
      <c r="BK15">
        <f>VALUE(RIGHT(BH15,LEN(BH15)-BI15))</f>
        <v>8</v>
      </c>
      <c r="BL15">
        <v>882</v>
      </c>
      <c r="BM15">
        <v>110.25</v>
      </c>
      <c r="BN15">
        <f t="shared" si="6"/>
        <v>884</v>
      </c>
      <c r="BO15">
        <f t="shared" si="3"/>
        <v>110.25</v>
      </c>
      <c r="BQ15" s="3">
        <v>14</v>
      </c>
      <c r="BR15" s="3">
        <f t="shared" si="4"/>
        <v>273</v>
      </c>
      <c r="BS15" s="3"/>
      <c r="BT15" s="3">
        <v>14</v>
      </c>
      <c r="BU15" s="8">
        <f t="shared" si="5"/>
        <v>204.75</v>
      </c>
      <c r="BW15" s="17" t="str">
        <f>IF(文字111="","",文字111)</f>
        <v/>
      </c>
      <c r="BX15" s="7" t="s">
        <v>117</v>
      </c>
      <c r="BY15" s="2" t="s">
        <v>83</v>
      </c>
      <c r="BZ15" s="2" t="s">
        <v>84</v>
      </c>
      <c r="CA15" s="2" t="s">
        <v>85</v>
      </c>
      <c r="CB15" s="2" t="s">
        <v>17</v>
      </c>
      <c r="CC15" s="10" t="s">
        <v>33</v>
      </c>
      <c r="CD15" s="10" t="s">
        <v>33</v>
      </c>
      <c r="CF15" s="2">
        <v>11</v>
      </c>
      <c r="CG15" s="2">
        <v>16</v>
      </c>
    </row>
    <row r="16" spans="2:85" ht="24" customHeight="1" x14ac:dyDescent="0.4">
      <c r="B16" s="137"/>
      <c r="C16" s="113" t="s">
        <v>348</v>
      </c>
      <c r="D16" s="113"/>
      <c r="E16" s="113"/>
      <c r="F16" s="113"/>
      <c r="G16" s="114"/>
      <c r="H16" s="186" t="s">
        <v>356</v>
      </c>
      <c r="I16" s="187"/>
      <c r="J16" s="187"/>
      <c r="K16" s="187"/>
      <c r="L16" s="186" t="s">
        <v>70</v>
      </c>
      <c r="M16" s="187"/>
      <c r="N16" s="187"/>
      <c r="O16" s="177"/>
      <c r="P16" s="177"/>
      <c r="Q16" s="177"/>
      <c r="R16" s="177"/>
      <c r="S16" s="177"/>
      <c r="T16" s="178"/>
      <c r="U16" s="180" t="s">
        <v>349</v>
      </c>
      <c r="V16" s="181"/>
      <c r="W16" s="181"/>
      <c r="X16" s="181"/>
      <c r="Y16" s="181"/>
      <c r="Z16" s="182"/>
      <c r="AA16" s="186" t="s">
        <v>356</v>
      </c>
      <c r="AB16" s="187"/>
      <c r="AC16" s="187"/>
      <c r="AD16" s="187"/>
      <c r="AE16" s="186" t="s">
        <v>70</v>
      </c>
      <c r="AF16" s="187"/>
      <c r="AG16" s="187"/>
      <c r="AH16" s="177"/>
      <c r="AI16" s="177"/>
      <c r="AJ16" s="177"/>
      <c r="AK16" s="177"/>
      <c r="AL16" s="177"/>
      <c r="AM16" s="178"/>
      <c r="AN16" s="95" t="s">
        <v>71</v>
      </c>
      <c r="AO16" s="96"/>
      <c r="AP16" s="155" t="s">
        <v>118</v>
      </c>
      <c r="AQ16" s="156"/>
      <c r="AR16" s="156"/>
      <c r="AS16" s="156"/>
      <c r="AT16" s="156"/>
      <c r="AU16" s="156"/>
      <c r="AV16" s="156"/>
      <c r="AW16" s="156"/>
      <c r="AX16" s="156"/>
      <c r="AY16" s="156"/>
      <c r="AZ16" s="156"/>
      <c r="BA16" s="156"/>
      <c r="BB16" s="156"/>
      <c r="BC16" s="157"/>
      <c r="BE16" s="15">
        <v>0</v>
      </c>
      <c r="BF16" s="7" t="s">
        <v>119</v>
      </c>
      <c r="BG16" s="2" t="s">
        <v>102</v>
      </c>
      <c r="BH16" s="2" t="s">
        <v>120</v>
      </c>
      <c r="BI16" s="2">
        <f t="shared" si="0"/>
        <v>4</v>
      </c>
      <c r="BJ16">
        <f t="shared" si="1"/>
        <v>44</v>
      </c>
      <c r="BK16">
        <f>VALUE(RIGHT(BH16,LEN(BH16)-BI16))</f>
        <v>8</v>
      </c>
      <c r="BL16">
        <v>903</v>
      </c>
      <c r="BM16">
        <v>110.25</v>
      </c>
      <c r="BN16">
        <f t="shared" si="6"/>
        <v>905</v>
      </c>
      <c r="BO16">
        <f t="shared" si="3"/>
        <v>110.25</v>
      </c>
      <c r="BQ16" s="3">
        <v>15</v>
      </c>
      <c r="BR16" s="3">
        <f t="shared" si="4"/>
        <v>294</v>
      </c>
      <c r="BS16" s="3"/>
      <c r="BT16" s="3">
        <v>15</v>
      </c>
      <c r="BU16" s="8">
        <f t="shared" si="5"/>
        <v>220.5</v>
      </c>
      <c r="BW16" s="17" t="str">
        <f>IF(文字112="","",文字112)</f>
        <v/>
      </c>
      <c r="BX16" s="7" t="s">
        <v>121</v>
      </c>
      <c r="BY16" s="2" t="s">
        <v>122</v>
      </c>
      <c r="CF16" s="2">
        <v>12</v>
      </c>
      <c r="CG16" s="2">
        <v>10</v>
      </c>
    </row>
    <row r="17" spans="2:85" ht="24" customHeight="1" x14ac:dyDescent="0.4">
      <c r="B17" s="137"/>
      <c r="C17" s="115"/>
      <c r="D17" s="115"/>
      <c r="E17" s="115"/>
      <c r="F17" s="115"/>
      <c r="G17" s="116"/>
      <c r="H17" s="162"/>
      <c r="I17" s="163"/>
      <c r="J17" s="163"/>
      <c r="K17" s="163"/>
      <c r="L17" s="162"/>
      <c r="M17" s="163"/>
      <c r="N17" s="163"/>
      <c r="O17" s="163"/>
      <c r="P17" s="163"/>
      <c r="Q17" s="163"/>
      <c r="R17" s="163"/>
      <c r="S17" s="163"/>
      <c r="T17" s="179"/>
      <c r="U17" s="183"/>
      <c r="V17" s="184"/>
      <c r="W17" s="184"/>
      <c r="X17" s="184"/>
      <c r="Y17" s="184"/>
      <c r="Z17" s="185"/>
      <c r="AA17" s="162"/>
      <c r="AB17" s="163"/>
      <c r="AC17" s="163"/>
      <c r="AD17" s="163"/>
      <c r="AE17" s="162"/>
      <c r="AF17" s="163"/>
      <c r="AG17" s="163"/>
      <c r="AH17" s="163"/>
      <c r="AI17" s="163"/>
      <c r="AJ17" s="163"/>
      <c r="AK17" s="163"/>
      <c r="AL17" s="163"/>
      <c r="AM17" s="179"/>
      <c r="AN17" s="97" t="s">
        <v>78</v>
      </c>
      <c r="AO17" s="98"/>
      <c r="AP17" s="158" t="s">
        <v>118</v>
      </c>
      <c r="AQ17" s="159"/>
      <c r="AR17" s="159"/>
      <c r="AS17" s="159"/>
      <c r="AT17" s="159"/>
      <c r="AU17" s="159"/>
      <c r="AV17" s="159"/>
      <c r="AW17" s="159"/>
      <c r="AX17" s="159"/>
      <c r="AY17" s="159"/>
      <c r="AZ17" s="159"/>
      <c r="BA17" s="159"/>
      <c r="BB17" s="159"/>
      <c r="BC17" s="160"/>
      <c r="BE17" s="6"/>
      <c r="BF17" s="7" t="s">
        <v>123</v>
      </c>
      <c r="BG17" s="2" t="s">
        <v>124</v>
      </c>
      <c r="BH17" s="2" t="s">
        <v>125</v>
      </c>
      <c r="BI17" s="2">
        <f t="shared" si="0"/>
        <v>4</v>
      </c>
      <c r="BJ17">
        <f t="shared" si="1"/>
        <v>49</v>
      </c>
      <c r="BK17">
        <f>VALUE(RIGHT(BH17,LEN(BH17)-BI17))+1</f>
        <v>13</v>
      </c>
      <c r="BL17">
        <v>1008</v>
      </c>
      <c r="BM17">
        <v>189</v>
      </c>
      <c r="BN17">
        <f t="shared" si="6"/>
        <v>1008</v>
      </c>
      <c r="BO17">
        <f t="shared" si="3"/>
        <v>184</v>
      </c>
      <c r="BQ17" s="3">
        <v>16</v>
      </c>
      <c r="BR17" s="3">
        <f t="shared" si="4"/>
        <v>315</v>
      </c>
      <c r="BS17" s="3"/>
      <c r="BT17" s="3">
        <v>16</v>
      </c>
      <c r="BU17" s="8">
        <f t="shared" si="5"/>
        <v>236.25</v>
      </c>
      <c r="BW17" s="17" t="str">
        <f>IF(文字113="","",文字113)</f>
        <v>@</v>
      </c>
      <c r="BX17" s="7" t="s">
        <v>126</v>
      </c>
      <c r="BY17" s="23" t="s">
        <v>127</v>
      </c>
      <c r="BZ17" s="2" t="s">
        <v>15</v>
      </c>
      <c r="CA17" s="2" t="s">
        <v>85</v>
      </c>
      <c r="CB17" s="2" t="s">
        <v>17</v>
      </c>
      <c r="CC17" s="10" t="s">
        <v>33</v>
      </c>
      <c r="CD17" s="10" t="s">
        <v>33</v>
      </c>
      <c r="CF17" s="2">
        <v>12</v>
      </c>
      <c r="CG17" s="2">
        <v>40</v>
      </c>
    </row>
    <row r="18" spans="2:85" ht="24" customHeight="1" x14ac:dyDescent="0.4">
      <c r="B18" s="137"/>
      <c r="C18" s="113" t="s">
        <v>128</v>
      </c>
      <c r="D18" s="113"/>
      <c r="E18" s="113"/>
      <c r="F18" s="113"/>
      <c r="G18" s="114"/>
      <c r="H18" s="165"/>
      <c r="I18" s="123"/>
      <c r="J18" s="103"/>
      <c r="K18" s="130" t="s">
        <v>129</v>
      </c>
      <c r="L18" s="113"/>
      <c r="M18" s="113"/>
      <c r="N18" s="114"/>
      <c r="O18" s="46" t="s">
        <v>130</v>
      </c>
      <c r="P18" s="103"/>
      <c r="Q18" s="103"/>
      <c r="R18" s="103"/>
      <c r="S18" s="123"/>
      <c r="T18" s="123"/>
      <c r="U18" s="46" t="s">
        <v>131</v>
      </c>
      <c r="V18" s="103"/>
      <c r="W18" s="46" t="s">
        <v>132</v>
      </c>
      <c r="X18" s="103"/>
      <c r="Y18" s="103"/>
      <c r="Z18" s="123"/>
      <c r="AA18" s="123"/>
      <c r="AB18" s="46" t="s">
        <v>131</v>
      </c>
      <c r="AC18" s="103"/>
      <c r="AD18" s="46" t="s">
        <v>133</v>
      </c>
      <c r="AE18" s="103"/>
      <c r="AF18" s="103"/>
      <c r="AG18" s="103"/>
      <c r="AH18" s="103"/>
      <c r="AI18" s="103"/>
      <c r="AJ18" s="103"/>
      <c r="AK18" s="103"/>
      <c r="AL18" s="123"/>
      <c r="AM18" s="123"/>
      <c r="AN18" s="24" t="s">
        <v>131</v>
      </c>
      <c r="AO18" s="24"/>
      <c r="AP18" s="46" t="s">
        <v>331</v>
      </c>
      <c r="AQ18" s="103"/>
      <c r="AR18" s="103"/>
      <c r="AS18" s="103"/>
      <c r="AT18" s="103"/>
      <c r="AU18" s="103"/>
      <c r="AV18" s="103"/>
      <c r="AW18" s="123"/>
      <c r="AX18" s="123"/>
      <c r="AY18" s="46" t="s">
        <v>131</v>
      </c>
      <c r="AZ18" s="103"/>
      <c r="BA18" s="103"/>
      <c r="BB18" s="103"/>
      <c r="BC18" s="104"/>
      <c r="BE18" s="15"/>
      <c r="BF18" s="7" t="s">
        <v>134</v>
      </c>
      <c r="BG18" s="2" t="s">
        <v>97</v>
      </c>
      <c r="BH18" s="2" t="s">
        <v>135</v>
      </c>
      <c r="BI18" s="2">
        <f t="shared" si="0"/>
        <v>4</v>
      </c>
      <c r="BJ18">
        <f t="shared" si="1"/>
        <v>49</v>
      </c>
      <c r="BK18">
        <f>VALUE(RIGHT(BH18,LEN(BH18)-BI18))</f>
        <v>13</v>
      </c>
      <c r="BL18">
        <v>1008</v>
      </c>
      <c r="BM18">
        <v>189</v>
      </c>
      <c r="BN18">
        <f t="shared" si="6"/>
        <v>1010</v>
      </c>
      <c r="BO18">
        <f t="shared" si="3"/>
        <v>189</v>
      </c>
      <c r="BQ18" s="3">
        <v>17</v>
      </c>
      <c r="BR18" s="3">
        <f t="shared" si="4"/>
        <v>336</v>
      </c>
      <c r="BS18" s="3"/>
      <c r="BT18" s="3">
        <v>17</v>
      </c>
      <c r="BU18" s="8">
        <f t="shared" si="5"/>
        <v>252</v>
      </c>
      <c r="BW18" s="17" t="str">
        <f>IF(文字114="","",文字114)</f>
        <v>※70字以内にまとめてください</v>
      </c>
      <c r="BX18" s="7" t="s">
        <v>136</v>
      </c>
      <c r="BY18" s="2" t="s">
        <v>137</v>
      </c>
      <c r="BZ18" s="2" t="s">
        <v>138</v>
      </c>
      <c r="CA18" s="2" t="s">
        <v>55</v>
      </c>
      <c r="CB18" s="2" t="s">
        <v>139</v>
      </c>
      <c r="CC18" s="10" t="s">
        <v>140</v>
      </c>
      <c r="CD18" s="10" t="s">
        <v>33</v>
      </c>
      <c r="CE18" s="2" t="s">
        <v>141</v>
      </c>
      <c r="CF18" s="2">
        <v>14</v>
      </c>
      <c r="CG18" s="2">
        <v>8</v>
      </c>
    </row>
    <row r="19" spans="2:85" ht="24" customHeight="1" x14ac:dyDescent="0.4">
      <c r="B19" s="137"/>
      <c r="C19" s="115"/>
      <c r="D19" s="115"/>
      <c r="E19" s="115"/>
      <c r="F19" s="115"/>
      <c r="G19" s="116"/>
      <c r="H19" s="166"/>
      <c r="I19" s="167"/>
      <c r="J19" s="103" t="s">
        <v>142</v>
      </c>
      <c r="K19" s="131"/>
      <c r="L19" s="115"/>
      <c r="M19" s="115"/>
      <c r="N19" s="116"/>
      <c r="O19" s="46" t="s">
        <v>332</v>
      </c>
      <c r="P19" s="103"/>
      <c r="Q19" s="103"/>
      <c r="R19" s="103"/>
      <c r="S19" s="103"/>
      <c r="T19" s="103"/>
      <c r="U19" s="103"/>
      <c r="V19" s="112"/>
      <c r="W19" s="112"/>
      <c r="X19" s="46" t="s">
        <v>131</v>
      </c>
      <c r="Y19" s="103"/>
      <c r="Z19" s="46" t="s">
        <v>333</v>
      </c>
      <c r="AA19" s="103"/>
      <c r="AB19" s="103"/>
      <c r="AC19" s="103"/>
      <c r="AD19" s="103"/>
      <c r="AE19" s="103"/>
      <c r="AF19" s="112"/>
      <c r="AG19" s="112"/>
      <c r="AH19" s="46" t="s">
        <v>131</v>
      </c>
      <c r="AI19" s="103"/>
      <c r="AJ19" s="46" t="s">
        <v>143</v>
      </c>
      <c r="AK19" s="46"/>
      <c r="AL19" s="46"/>
      <c r="AM19" s="46"/>
      <c r="AN19" s="46"/>
      <c r="AO19" s="112"/>
      <c r="AP19" s="112"/>
      <c r="AQ19" s="25" t="s">
        <v>131</v>
      </c>
      <c r="AR19" s="103"/>
      <c r="AS19" s="103"/>
      <c r="AT19" s="103"/>
      <c r="AU19" s="103"/>
      <c r="AV19" s="103"/>
      <c r="AW19" s="103"/>
      <c r="AX19" s="103"/>
      <c r="AY19" s="103" t="s">
        <v>144</v>
      </c>
      <c r="AZ19" s="124" t="str">
        <f>IF(SUM(S18,Z18,AL18,AW18,V19,AF19,AO19)=0,"",SUM(S18,Z18,AL18,AW18,V19,AF19,AO19))</f>
        <v/>
      </c>
      <c r="BA19" s="124"/>
      <c r="BB19" s="124"/>
      <c r="BC19" s="104" t="s">
        <v>131</v>
      </c>
      <c r="BE19" s="15">
        <v>16</v>
      </c>
      <c r="BF19" s="7" t="s">
        <v>145</v>
      </c>
      <c r="BG19" s="2" t="s">
        <v>102</v>
      </c>
      <c r="BH19" s="2" t="s">
        <v>146</v>
      </c>
      <c r="BI19" s="2">
        <f t="shared" si="0"/>
        <v>4</v>
      </c>
      <c r="BJ19">
        <f t="shared" si="1"/>
        <v>50</v>
      </c>
      <c r="BK19">
        <f>VALUE(RIGHT(BH19,LEN(BH19)-BI19))</f>
        <v>13</v>
      </c>
      <c r="BL19">
        <v>1029</v>
      </c>
      <c r="BM19">
        <v>189</v>
      </c>
      <c r="BN19">
        <f t="shared" si="6"/>
        <v>1031</v>
      </c>
      <c r="BO19">
        <f t="shared" si="3"/>
        <v>189</v>
      </c>
      <c r="BQ19" s="3">
        <v>18</v>
      </c>
      <c r="BR19" s="3">
        <f t="shared" si="4"/>
        <v>357</v>
      </c>
      <c r="BS19" s="3"/>
      <c r="BT19" s="3">
        <v>18</v>
      </c>
      <c r="BU19" s="8">
        <f t="shared" si="5"/>
        <v>267.75</v>
      </c>
      <c r="BW19" s="17" t="str">
        <f>IF(文字115="","",文字115)</f>
        <v/>
      </c>
      <c r="BX19" s="7" t="s">
        <v>147</v>
      </c>
      <c r="BY19" s="2" t="s">
        <v>83</v>
      </c>
      <c r="BZ19" s="2" t="s">
        <v>84</v>
      </c>
      <c r="CA19" s="2" t="s">
        <v>85</v>
      </c>
      <c r="CB19" s="2" t="s">
        <v>17</v>
      </c>
      <c r="CC19" s="10" t="s">
        <v>33</v>
      </c>
      <c r="CD19" s="10" t="s">
        <v>33</v>
      </c>
      <c r="CF19" s="2">
        <v>14</v>
      </c>
      <c r="CG19" s="2">
        <v>36</v>
      </c>
    </row>
    <row r="20" spans="2:85" ht="24" customHeight="1" x14ac:dyDescent="0.4">
      <c r="B20" s="137"/>
      <c r="C20" s="117" t="s">
        <v>86</v>
      </c>
      <c r="D20" s="118"/>
      <c r="E20" s="118"/>
      <c r="F20" s="118"/>
      <c r="G20" s="119"/>
      <c r="H20" s="19" t="s">
        <v>87</v>
      </c>
      <c r="I20" s="125"/>
      <c r="J20" s="125"/>
      <c r="K20" s="125"/>
      <c r="L20" s="125"/>
      <c r="M20" s="19" t="s">
        <v>70</v>
      </c>
      <c r="N20" s="94"/>
      <c r="O20" s="94"/>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6"/>
      <c r="AN20" s="99" t="s">
        <v>88</v>
      </c>
      <c r="AO20" s="100"/>
      <c r="AP20" s="100"/>
      <c r="AQ20" s="100"/>
      <c r="AR20" s="100"/>
      <c r="AS20" s="100"/>
      <c r="AT20" s="100"/>
      <c r="AU20" s="100"/>
      <c r="AV20" s="100"/>
      <c r="AW20" s="100"/>
      <c r="AX20" s="101"/>
      <c r="AY20" s="101"/>
      <c r="AZ20" s="101"/>
      <c r="BA20" s="101"/>
      <c r="BB20" s="101"/>
      <c r="BC20" s="102"/>
      <c r="BE20" s="6"/>
      <c r="BF20" s="7" t="s">
        <v>148</v>
      </c>
      <c r="BG20" s="2" t="s">
        <v>149</v>
      </c>
      <c r="BH20" s="2" t="s">
        <v>150</v>
      </c>
      <c r="BI20" s="2">
        <f t="shared" si="0"/>
        <v>4</v>
      </c>
      <c r="BJ20">
        <f t="shared" si="1"/>
        <v>51</v>
      </c>
      <c r="BK20">
        <f>VALUE(RIGHT(BH20,LEN(BH20)-BI20))+1</f>
        <v>8</v>
      </c>
      <c r="BL20">
        <v>1050</v>
      </c>
      <c r="BM20">
        <v>110.25</v>
      </c>
      <c r="BN20">
        <f t="shared" si="6"/>
        <v>1050</v>
      </c>
      <c r="BO20">
        <f t="shared" si="3"/>
        <v>105.25</v>
      </c>
      <c r="BQ20" s="3">
        <v>19</v>
      </c>
      <c r="BR20" s="3">
        <f t="shared" si="4"/>
        <v>378</v>
      </c>
      <c r="BS20" s="3"/>
      <c r="BT20" s="3">
        <v>19</v>
      </c>
      <c r="BU20" s="8">
        <f t="shared" si="5"/>
        <v>283.5</v>
      </c>
      <c r="BW20" s="17" t="str">
        <f>IF(文字116="","",文字116)</f>
        <v/>
      </c>
      <c r="BX20" s="7" t="s">
        <v>151</v>
      </c>
      <c r="BY20" s="2" t="s">
        <v>152</v>
      </c>
      <c r="CF20" s="2">
        <v>15</v>
      </c>
      <c r="CG20" s="2">
        <v>33</v>
      </c>
    </row>
    <row r="21" spans="2:85" ht="24" customHeight="1" x14ac:dyDescent="0.4">
      <c r="B21" s="137"/>
      <c r="C21" s="120"/>
      <c r="D21" s="121"/>
      <c r="E21" s="121"/>
      <c r="F21" s="121"/>
      <c r="G21" s="122"/>
      <c r="H21" s="20" t="s">
        <v>94</v>
      </c>
      <c r="I21" s="21"/>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61"/>
      <c r="AN21" s="162" t="s">
        <v>95</v>
      </c>
      <c r="AO21" s="163"/>
      <c r="AP21" s="163"/>
      <c r="AQ21" s="163"/>
      <c r="AR21" s="163"/>
      <c r="AS21" s="163"/>
      <c r="AT21" s="163"/>
      <c r="AU21" s="163"/>
      <c r="AV21" s="163"/>
      <c r="AW21" s="163"/>
      <c r="AX21" s="163"/>
      <c r="AY21" s="163"/>
      <c r="AZ21" s="163"/>
      <c r="BA21" s="163"/>
      <c r="BB21" s="163"/>
      <c r="BC21" s="164"/>
      <c r="BE21" s="15"/>
      <c r="BF21" s="7" t="s">
        <v>153</v>
      </c>
      <c r="BG21" s="2" t="s">
        <v>97</v>
      </c>
      <c r="BH21" s="2" t="s">
        <v>154</v>
      </c>
      <c r="BI21" s="2">
        <f t="shared" si="0"/>
        <v>4</v>
      </c>
      <c r="BJ21">
        <f t="shared" si="1"/>
        <v>51</v>
      </c>
      <c r="BK21">
        <f>VALUE(RIGHT(BH21,LEN(BH21)-BI21))</f>
        <v>8</v>
      </c>
      <c r="BL21">
        <v>1050</v>
      </c>
      <c r="BM21">
        <v>110.25</v>
      </c>
      <c r="BN21">
        <f t="shared" si="6"/>
        <v>1052</v>
      </c>
      <c r="BO21">
        <f t="shared" si="3"/>
        <v>110.25</v>
      </c>
      <c r="BQ21" s="3">
        <v>20</v>
      </c>
      <c r="BR21" s="3">
        <f t="shared" si="4"/>
        <v>399</v>
      </c>
      <c r="BS21" s="3"/>
      <c r="BT21" s="3">
        <v>20</v>
      </c>
      <c r="BU21" s="8">
        <f t="shared" si="5"/>
        <v>299.25</v>
      </c>
      <c r="BW21" s="17" t="str">
        <f>IF(文字117="","",文字117)</f>
        <v/>
      </c>
      <c r="BX21" s="7" t="s">
        <v>155</v>
      </c>
      <c r="BY21" s="2" t="s">
        <v>83</v>
      </c>
      <c r="BZ21" s="2" t="s">
        <v>84</v>
      </c>
      <c r="CA21" s="2" t="s">
        <v>85</v>
      </c>
      <c r="CB21" s="2" t="s">
        <v>17</v>
      </c>
      <c r="CC21" s="10" t="s">
        <v>33</v>
      </c>
      <c r="CD21" s="10" t="s">
        <v>33</v>
      </c>
      <c r="CF21" s="2">
        <v>16</v>
      </c>
      <c r="CG21" s="2">
        <v>11</v>
      </c>
    </row>
    <row r="22" spans="2:85" ht="48" customHeight="1" x14ac:dyDescent="0.4">
      <c r="B22" s="137"/>
      <c r="C22" s="115" t="s">
        <v>365</v>
      </c>
      <c r="D22" s="115"/>
      <c r="E22" s="115"/>
      <c r="F22" s="115"/>
      <c r="G22" s="116"/>
      <c r="H22" s="148" t="s">
        <v>343</v>
      </c>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50"/>
      <c r="BE22" s="15">
        <v>7</v>
      </c>
      <c r="BF22" s="7" t="s">
        <v>156</v>
      </c>
      <c r="BG22" s="2" t="s">
        <v>102</v>
      </c>
      <c r="BH22" s="2" t="s">
        <v>157</v>
      </c>
      <c r="BI22" s="2">
        <f>FIND("C",BH22)</f>
        <v>4</v>
      </c>
      <c r="BJ22">
        <f>VALUE(MID(BH22,2,BI22-2))</f>
        <v>88</v>
      </c>
      <c r="BK22">
        <f>VALUE(RIGHT(BH22,LEN(BH22)-BI22))</f>
        <v>33</v>
      </c>
      <c r="BL22">
        <v>1827</v>
      </c>
      <c r="BM22">
        <v>504</v>
      </c>
      <c r="BN22">
        <f>IF(LEFT($BF22,2)="GB",BL22,BL22+2)</f>
        <v>1829</v>
      </c>
      <c r="BO22">
        <f>IF(LEFT($BF22,2)="GB",BM22-5,BM22)</f>
        <v>504</v>
      </c>
      <c r="BQ22" s="3">
        <v>24</v>
      </c>
      <c r="BR22" s="3">
        <f>21*(BQ22-1)</f>
        <v>483</v>
      </c>
      <c r="BS22" s="3"/>
      <c r="BT22" s="3">
        <v>24</v>
      </c>
      <c r="BU22" s="8">
        <f>15.75*(BT22-1)</f>
        <v>362.25</v>
      </c>
      <c r="BW22" s="17" t="str">
        <f>IF(文字121="","",文字121)</f>
        <v>　　　　－　　　　－</v>
      </c>
      <c r="BX22" s="7" t="s">
        <v>158</v>
      </c>
      <c r="BY22" s="2" t="s">
        <v>100</v>
      </c>
      <c r="CF22" s="2">
        <v>16</v>
      </c>
      <c r="CG22" s="2">
        <v>42</v>
      </c>
    </row>
    <row r="23" spans="2:85" ht="48" customHeight="1" x14ac:dyDescent="0.4">
      <c r="B23" s="137"/>
      <c r="C23" s="313" t="s">
        <v>358</v>
      </c>
      <c r="D23" s="313"/>
      <c r="E23" s="313"/>
      <c r="F23" s="313"/>
      <c r="G23" s="314"/>
      <c r="H23" s="315" t="s">
        <v>342</v>
      </c>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316"/>
      <c r="AV23" s="316"/>
      <c r="AW23" s="316"/>
      <c r="AX23" s="316"/>
      <c r="AY23" s="316"/>
      <c r="AZ23" s="316"/>
      <c r="BA23" s="316"/>
      <c r="BB23" s="316"/>
      <c r="BC23" s="317"/>
      <c r="BE23" s="15"/>
      <c r="BF23" s="7"/>
      <c r="BQ23" s="3"/>
      <c r="BR23" s="3"/>
      <c r="BS23" s="3"/>
      <c r="BT23" s="3"/>
      <c r="BU23" s="8"/>
      <c r="BW23" s="17"/>
      <c r="BX23" s="7"/>
    </row>
    <row r="24" spans="2:85" ht="48" customHeight="1" x14ac:dyDescent="0.4">
      <c r="B24" s="137"/>
      <c r="C24" s="313" t="s">
        <v>364</v>
      </c>
      <c r="D24" s="313"/>
      <c r="E24" s="313"/>
      <c r="F24" s="313"/>
      <c r="G24" s="314"/>
      <c r="H24" s="315" t="s">
        <v>367</v>
      </c>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c r="AZ24" s="316"/>
      <c r="BA24" s="316"/>
      <c r="BB24" s="316"/>
      <c r="BC24" s="317"/>
      <c r="BE24" s="6"/>
      <c r="BF24" s="7" t="s">
        <v>159</v>
      </c>
      <c r="BG24" s="2" t="s">
        <v>160</v>
      </c>
      <c r="BH24" s="2" t="s">
        <v>161</v>
      </c>
      <c r="BI24" s="2">
        <f t="shared" si="0"/>
        <v>4</v>
      </c>
      <c r="BJ24">
        <f t="shared" si="1"/>
        <v>89</v>
      </c>
      <c r="BK24">
        <f>VALUE(RIGHT(BH24,LEN(BH24)-BI24))+1</f>
        <v>19</v>
      </c>
      <c r="BL24">
        <v>1848</v>
      </c>
      <c r="BM24">
        <v>283.5</v>
      </c>
      <c r="BN24">
        <f t="shared" si="6"/>
        <v>1848</v>
      </c>
      <c r="BO24">
        <f t="shared" si="3"/>
        <v>278.5</v>
      </c>
      <c r="BQ24" s="3">
        <v>25</v>
      </c>
      <c r="BR24" s="3">
        <f t="shared" si="4"/>
        <v>504</v>
      </c>
      <c r="BS24" s="3"/>
      <c r="BT24" s="3">
        <v>25</v>
      </c>
      <c r="BU24" s="8">
        <f t="shared" si="5"/>
        <v>378</v>
      </c>
      <c r="BW24" s="17" t="str">
        <f>IF(文字122="","",文字122)</f>
        <v>　　　　－　　　　－</v>
      </c>
      <c r="BX24" s="7" t="s">
        <v>162</v>
      </c>
      <c r="BY24" s="2" t="s">
        <v>105</v>
      </c>
      <c r="CF24" s="2">
        <v>17</v>
      </c>
      <c r="CG24" s="2">
        <v>42</v>
      </c>
    </row>
    <row r="25" spans="2:85" ht="24" customHeight="1" x14ac:dyDescent="0.4">
      <c r="B25" s="137"/>
      <c r="C25" s="113" t="s">
        <v>163</v>
      </c>
      <c r="D25" s="113"/>
      <c r="E25" s="113"/>
      <c r="F25" s="113"/>
      <c r="G25" s="114"/>
      <c r="H25" s="171" t="s">
        <v>344</v>
      </c>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318"/>
      <c r="BE25" s="15">
        <v>3</v>
      </c>
      <c r="BF25" s="7" t="s">
        <v>164</v>
      </c>
      <c r="BG25" s="2" t="s">
        <v>97</v>
      </c>
      <c r="BH25" s="2" t="s">
        <v>165</v>
      </c>
      <c r="BI25" s="2">
        <f t="shared" si="0"/>
        <v>4</v>
      </c>
      <c r="BJ25">
        <f t="shared" si="1"/>
        <v>89</v>
      </c>
      <c r="BK25">
        <f>VALUE(RIGHT(BH25,LEN(BH25)-BI25))</f>
        <v>19</v>
      </c>
      <c r="BL25">
        <v>1848</v>
      </c>
      <c r="BM25">
        <v>283.5</v>
      </c>
      <c r="BN25">
        <f t="shared" si="6"/>
        <v>1850</v>
      </c>
      <c r="BO25">
        <f t="shared" si="3"/>
        <v>283.5</v>
      </c>
      <c r="BQ25" s="3">
        <v>26</v>
      </c>
      <c r="BR25" s="3">
        <f t="shared" si="4"/>
        <v>525</v>
      </c>
      <c r="BS25" s="3"/>
      <c r="BT25" s="3">
        <v>26</v>
      </c>
      <c r="BU25" s="8">
        <f t="shared" si="5"/>
        <v>393.75</v>
      </c>
      <c r="BW25" s="9" t="str">
        <f>IF(数量104="","",数量104)</f>
        <v/>
      </c>
      <c r="BX25" s="7" t="s">
        <v>166</v>
      </c>
      <c r="BY25" s="2" t="s">
        <v>167</v>
      </c>
      <c r="BZ25" s="2" t="s">
        <v>15</v>
      </c>
      <c r="CA25" s="2" t="s">
        <v>16</v>
      </c>
      <c r="CB25" s="2" t="s">
        <v>168</v>
      </c>
      <c r="CC25" s="10" t="s">
        <v>41</v>
      </c>
      <c r="CD25" s="10" t="s">
        <v>33</v>
      </c>
      <c r="CE25" s="2" t="s">
        <v>34</v>
      </c>
      <c r="CF25" s="2">
        <v>18</v>
      </c>
      <c r="CG25" s="2">
        <v>8</v>
      </c>
    </row>
    <row r="26" spans="2:85" ht="24" customHeight="1" x14ac:dyDescent="0.4">
      <c r="B26" s="137"/>
      <c r="C26" s="115"/>
      <c r="D26" s="115"/>
      <c r="E26" s="115"/>
      <c r="F26" s="115"/>
      <c r="G26" s="116"/>
      <c r="H26" s="174"/>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322"/>
      <c r="BE26" s="15">
        <v>1</v>
      </c>
      <c r="BF26" s="7" t="s">
        <v>169</v>
      </c>
      <c r="BG26" s="2" t="s">
        <v>102</v>
      </c>
      <c r="BH26" s="2" t="s">
        <v>170</v>
      </c>
      <c r="BI26" s="2">
        <f t="shared" si="0"/>
        <v>4</v>
      </c>
      <c r="BJ26">
        <f t="shared" si="1"/>
        <v>89</v>
      </c>
      <c r="BK26">
        <f>VALUE(RIGHT(BH26,LEN(BH26)-BI26))</f>
        <v>25</v>
      </c>
      <c r="BL26">
        <v>1848</v>
      </c>
      <c r="BM26">
        <v>378</v>
      </c>
      <c r="BN26">
        <f t="shared" si="6"/>
        <v>1850</v>
      </c>
      <c r="BO26">
        <f t="shared" si="3"/>
        <v>378</v>
      </c>
      <c r="BQ26" s="3">
        <v>27</v>
      </c>
      <c r="BR26" s="3">
        <f t="shared" si="4"/>
        <v>546</v>
      </c>
      <c r="BS26" s="3"/>
      <c r="BT26" s="3">
        <v>27</v>
      </c>
      <c r="BU26" s="8">
        <f t="shared" si="5"/>
        <v>409.5</v>
      </c>
      <c r="BW26" s="9" t="str">
        <f>IF(数量105="","",数量105)</f>
        <v/>
      </c>
      <c r="BX26" s="7" t="s">
        <v>171</v>
      </c>
      <c r="BY26" s="2" t="s">
        <v>172</v>
      </c>
      <c r="BZ26" s="2" t="s">
        <v>15</v>
      </c>
      <c r="CA26" s="2" t="s">
        <v>16</v>
      </c>
      <c r="CB26" s="2" t="s">
        <v>168</v>
      </c>
      <c r="CC26" s="10" t="s">
        <v>41</v>
      </c>
      <c r="CD26" s="10" t="s">
        <v>33</v>
      </c>
      <c r="CE26" s="2" t="s">
        <v>34</v>
      </c>
      <c r="CF26" s="2">
        <v>18</v>
      </c>
      <c r="CG26" s="2">
        <v>19</v>
      </c>
    </row>
    <row r="27" spans="2:85" ht="24" customHeight="1" x14ac:dyDescent="0.4">
      <c r="B27" s="137"/>
      <c r="C27" s="140" t="s">
        <v>184</v>
      </c>
      <c r="D27" s="140"/>
      <c r="E27" s="140"/>
      <c r="F27" s="140"/>
      <c r="G27" s="141"/>
      <c r="H27" s="171" t="s">
        <v>357</v>
      </c>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318"/>
      <c r="BE27" s="15">
        <v>3</v>
      </c>
      <c r="BF27" s="7" t="s">
        <v>185</v>
      </c>
      <c r="BG27" s="2" t="s">
        <v>186</v>
      </c>
      <c r="BH27" s="2" t="s">
        <v>187</v>
      </c>
      <c r="BI27" s="2">
        <f t="shared" ref="BI27:BI29" si="7">FIND("C",BH27)</f>
        <v>4</v>
      </c>
      <c r="BJ27">
        <f t="shared" ref="BJ27:BJ29" si="8">VALUE(MID(BH27,2,BI27-2))</f>
        <v>98</v>
      </c>
      <c r="BK27">
        <f>VALUE(RIGHT(BH27,LEN(BH27)-BI27))</f>
        <v>15</v>
      </c>
      <c r="BL27">
        <v>2037</v>
      </c>
      <c r="BM27">
        <v>220.5</v>
      </c>
      <c r="BN27">
        <f t="shared" ref="BN27:BN29" si="9">IF(LEFT($BF27,2)="GB",BL27,BL27+2)</f>
        <v>2039</v>
      </c>
      <c r="BO27">
        <f t="shared" ref="BO27:BO29" si="10">IF(LEFT($BF27,2)="GB",BM27-5,BM27)</f>
        <v>220.5</v>
      </c>
      <c r="BQ27" s="3">
        <v>33</v>
      </c>
      <c r="BR27" s="3">
        <f t="shared" ref="BR27:BR33" si="11">21*(BQ27-1)</f>
        <v>672</v>
      </c>
      <c r="BS27" s="3"/>
      <c r="BT27" s="3">
        <v>33</v>
      </c>
      <c r="BU27" s="8">
        <f t="shared" ref="BU27:BU33" si="12">15.75*(BT27-1)</f>
        <v>504</v>
      </c>
      <c r="BW27" s="9" t="str">
        <f>IF(数量111="","",数量111)</f>
        <v/>
      </c>
      <c r="BX27" s="7" t="s">
        <v>188</v>
      </c>
      <c r="BY27" s="2" t="s">
        <v>189</v>
      </c>
      <c r="BZ27" s="2" t="s">
        <v>15</v>
      </c>
      <c r="CA27" s="2" t="s">
        <v>16</v>
      </c>
      <c r="CB27" s="2" t="s">
        <v>168</v>
      </c>
      <c r="CC27" s="10" t="s">
        <v>41</v>
      </c>
      <c r="CD27" s="10" t="s">
        <v>33</v>
      </c>
      <c r="CE27" s="2" t="s">
        <v>34</v>
      </c>
      <c r="CF27" s="2">
        <v>19</v>
      </c>
      <c r="CG27" s="2">
        <v>40</v>
      </c>
    </row>
    <row r="28" spans="2:85" ht="24" customHeight="1" x14ac:dyDescent="0.4">
      <c r="B28" s="137"/>
      <c r="C28" s="140"/>
      <c r="D28" s="140"/>
      <c r="E28" s="140"/>
      <c r="F28" s="140"/>
      <c r="G28" s="141"/>
      <c r="H28" s="319"/>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1"/>
      <c r="BE28" s="15"/>
      <c r="BF28" s="7"/>
      <c r="BQ28" s="3"/>
      <c r="BR28" s="3"/>
      <c r="BS28" s="3"/>
      <c r="BT28" s="3"/>
      <c r="BU28" s="8"/>
      <c r="BW28" s="9"/>
      <c r="BX28" s="7"/>
      <c r="CC28" s="10"/>
      <c r="CD28" s="10"/>
    </row>
    <row r="29" spans="2:85" ht="24" customHeight="1" x14ac:dyDescent="0.4">
      <c r="B29" s="137"/>
      <c r="C29" s="115"/>
      <c r="D29" s="115"/>
      <c r="E29" s="115"/>
      <c r="F29" s="115"/>
      <c r="G29" s="116"/>
      <c r="H29" s="174"/>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322"/>
      <c r="BE29" s="6"/>
      <c r="BF29" s="7" t="s">
        <v>190</v>
      </c>
      <c r="BG29" s="2" t="s">
        <v>191</v>
      </c>
      <c r="BH29" s="2" t="s">
        <v>192</v>
      </c>
      <c r="BI29" s="2">
        <f t="shared" si="7"/>
        <v>4</v>
      </c>
      <c r="BJ29">
        <f t="shared" si="8"/>
        <v>99</v>
      </c>
      <c r="BK29">
        <f>VALUE(RIGHT(BH29,LEN(BH29)-BI29))+1</f>
        <v>9</v>
      </c>
      <c r="BL29">
        <v>2058</v>
      </c>
      <c r="BM29">
        <v>126</v>
      </c>
      <c r="BN29">
        <f t="shared" si="9"/>
        <v>2058</v>
      </c>
      <c r="BO29">
        <f t="shared" si="10"/>
        <v>121</v>
      </c>
      <c r="BQ29" s="3">
        <v>34</v>
      </c>
      <c r="BR29" s="3">
        <f t="shared" si="11"/>
        <v>693</v>
      </c>
      <c r="BS29" s="3"/>
      <c r="BT29" s="3">
        <v>34</v>
      </c>
      <c r="BU29" s="8">
        <f t="shared" si="12"/>
        <v>519.75</v>
      </c>
      <c r="BW29" s="17" t="str">
        <f>IF(文字123="","",文字123)</f>
        <v/>
      </c>
      <c r="BX29" s="7" t="s">
        <v>193</v>
      </c>
      <c r="BY29" s="2" t="s">
        <v>112</v>
      </c>
      <c r="BZ29" s="2" t="s">
        <v>15</v>
      </c>
      <c r="CA29" s="2" t="s">
        <v>55</v>
      </c>
      <c r="CB29" s="2" t="s">
        <v>17</v>
      </c>
      <c r="CC29" s="10" t="s">
        <v>113</v>
      </c>
      <c r="CD29" s="10" t="s">
        <v>114</v>
      </c>
      <c r="CF29" s="2">
        <v>20</v>
      </c>
      <c r="CG29" s="2">
        <v>9</v>
      </c>
    </row>
    <row r="30" spans="2:85" ht="24" customHeight="1" x14ac:dyDescent="0.4">
      <c r="B30" s="137"/>
      <c r="C30" s="130" t="s">
        <v>363</v>
      </c>
      <c r="D30" s="113"/>
      <c r="E30" s="113"/>
      <c r="F30" s="113"/>
      <c r="G30" s="114"/>
      <c r="H30" s="105"/>
      <c r="I30" s="24" t="s">
        <v>241</v>
      </c>
      <c r="J30" s="106"/>
      <c r="K30" s="132" t="s">
        <v>370</v>
      </c>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3"/>
      <c r="BE30" s="6"/>
      <c r="BH30"/>
      <c r="BQ30" s="3">
        <v>50</v>
      </c>
      <c r="BR30" s="3">
        <f>21*(BQ30-1)</f>
        <v>1029</v>
      </c>
      <c r="BS30" s="3"/>
      <c r="BT30" s="3">
        <v>50</v>
      </c>
      <c r="BU30" s="8">
        <f>15.75*(BT30-1)</f>
        <v>771.75</v>
      </c>
      <c r="BW30" s="9" t="e">
        <f>IF(数量113="","",数量113)</f>
        <v>#REF!</v>
      </c>
      <c r="BX30" s="7" t="s">
        <v>242</v>
      </c>
      <c r="BY30" s="2" t="s">
        <v>243</v>
      </c>
      <c r="BZ30" s="2" t="s">
        <v>15</v>
      </c>
      <c r="CA30" s="2" t="s">
        <v>16</v>
      </c>
      <c r="CB30" s="2" t="s">
        <v>168</v>
      </c>
      <c r="CC30" s="10" t="s">
        <v>41</v>
      </c>
      <c r="CD30" s="10" t="s">
        <v>33</v>
      </c>
      <c r="CE30" s="2" t="s">
        <v>34</v>
      </c>
      <c r="CF30" s="2">
        <v>31</v>
      </c>
      <c r="CG30" s="2">
        <v>12</v>
      </c>
    </row>
    <row r="31" spans="2:85" ht="24" customHeight="1" x14ac:dyDescent="0.4">
      <c r="B31" s="137"/>
      <c r="C31" s="131"/>
      <c r="D31" s="115"/>
      <c r="E31" s="115"/>
      <c r="F31" s="115"/>
      <c r="G31" s="116"/>
      <c r="H31" s="107"/>
      <c r="I31" s="58" t="s">
        <v>244</v>
      </c>
      <c r="J31" s="108"/>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5"/>
      <c r="BE31" s="6"/>
      <c r="BH31"/>
      <c r="BQ31" s="3">
        <v>51</v>
      </c>
      <c r="BR31" s="3">
        <f>21*(BQ31-1)</f>
        <v>1050</v>
      </c>
      <c r="BS31" s="3"/>
      <c r="BT31" s="3">
        <v>51</v>
      </c>
      <c r="BU31" s="8">
        <f>15.75*(BT31-1)</f>
        <v>787.5</v>
      </c>
      <c r="BW31" s="9" t="e">
        <f>IF(数量114="","",数量114)</f>
        <v>#REF!</v>
      </c>
      <c r="BX31" s="7" t="s">
        <v>245</v>
      </c>
      <c r="BY31" s="2" t="s">
        <v>246</v>
      </c>
      <c r="BZ31" s="2" t="s">
        <v>15</v>
      </c>
      <c r="CA31" s="2" t="s">
        <v>16</v>
      </c>
      <c r="CB31" s="2" t="s">
        <v>168</v>
      </c>
      <c r="CC31" s="10" t="s">
        <v>41</v>
      </c>
      <c r="CD31" s="10" t="s">
        <v>33</v>
      </c>
      <c r="CE31" s="2" t="s">
        <v>34</v>
      </c>
      <c r="CF31" s="2">
        <v>31</v>
      </c>
      <c r="CG31" s="2">
        <v>19</v>
      </c>
    </row>
    <row r="32" spans="2:85" ht="24" customHeight="1" x14ac:dyDescent="0.4">
      <c r="B32" s="137"/>
      <c r="C32" s="139" t="s">
        <v>194</v>
      </c>
      <c r="D32" s="140"/>
      <c r="E32" s="140"/>
      <c r="F32" s="140"/>
      <c r="G32" s="141"/>
      <c r="H32" s="46"/>
      <c r="I32" s="46" t="s">
        <v>51</v>
      </c>
      <c r="J32" s="46"/>
      <c r="K32" s="46"/>
      <c r="L32" s="46"/>
      <c r="M32" s="46"/>
      <c r="N32" s="46"/>
      <c r="O32" s="46"/>
      <c r="P32" s="46"/>
      <c r="Q32" s="46"/>
      <c r="R32" s="46"/>
      <c r="S32" s="46"/>
      <c r="T32" s="46"/>
      <c r="U32" s="46" t="s">
        <v>359</v>
      </c>
      <c r="V32" s="46"/>
      <c r="W32" s="46"/>
      <c r="X32" s="46"/>
      <c r="Y32" s="46"/>
      <c r="Z32" s="46"/>
      <c r="AA32" s="46"/>
      <c r="AB32" s="46"/>
      <c r="AC32" s="46"/>
      <c r="AD32" s="46" t="s">
        <v>360</v>
      </c>
      <c r="AE32" s="46"/>
      <c r="AF32" s="46"/>
      <c r="AG32" s="46"/>
      <c r="AH32" s="46"/>
      <c r="AI32" s="46"/>
      <c r="AJ32" s="46"/>
      <c r="AK32" s="46" t="s">
        <v>74</v>
      </c>
      <c r="AL32" s="46"/>
      <c r="AM32" s="46"/>
      <c r="AN32" s="46"/>
      <c r="AO32" s="46"/>
      <c r="AP32" s="46"/>
      <c r="AQ32" s="46"/>
      <c r="AR32" s="46"/>
      <c r="AS32" s="46"/>
      <c r="AT32" s="46"/>
      <c r="AU32" s="46"/>
      <c r="AV32" s="46"/>
      <c r="AW32" s="46"/>
      <c r="AX32" s="46"/>
      <c r="AY32" s="46"/>
      <c r="AZ32" s="46"/>
      <c r="BA32" s="46"/>
      <c r="BB32" s="46"/>
      <c r="BC32" s="30"/>
      <c r="BE32" s="15"/>
      <c r="BF32" s="7" t="s">
        <v>195</v>
      </c>
      <c r="BG32" s="2" t="s">
        <v>97</v>
      </c>
      <c r="BH32" s="2" t="s">
        <v>196</v>
      </c>
      <c r="BI32" s="2">
        <f>FIND("C",BH32)</f>
        <v>4</v>
      </c>
      <c r="BJ32">
        <f>VALUE(MID(BH32,2,BI32-2))</f>
        <v>99</v>
      </c>
      <c r="BK32">
        <f>VALUE(RIGHT(BH32,LEN(BH32)-BI32))</f>
        <v>9</v>
      </c>
      <c r="BL32">
        <v>2058</v>
      </c>
      <c r="BM32">
        <v>126</v>
      </c>
      <c r="BN32">
        <f>IF(LEFT($BF32,2)="GB",BL32,BL32+2)</f>
        <v>2060</v>
      </c>
      <c r="BO32">
        <f>IF(LEFT($BF32,2)="GB",BM32-5,BM32)</f>
        <v>126</v>
      </c>
      <c r="BQ32" s="3">
        <v>35</v>
      </c>
      <c r="BR32" s="3">
        <f t="shared" si="11"/>
        <v>714</v>
      </c>
      <c r="BS32" s="3"/>
      <c r="BT32" s="3">
        <v>35</v>
      </c>
      <c r="BU32" s="8">
        <f t="shared" si="12"/>
        <v>535.5</v>
      </c>
      <c r="BW32" s="17" t="str">
        <f>IF(文字124="","",文字124)</f>
        <v/>
      </c>
      <c r="BX32" s="7" t="s">
        <v>197</v>
      </c>
      <c r="BY32" s="2" t="s">
        <v>83</v>
      </c>
      <c r="BZ32" s="2" t="s">
        <v>84</v>
      </c>
      <c r="CA32" s="2" t="s">
        <v>85</v>
      </c>
      <c r="CB32" s="2" t="s">
        <v>17</v>
      </c>
      <c r="CC32" s="10" t="s">
        <v>33</v>
      </c>
      <c r="CD32" s="10" t="s">
        <v>33</v>
      </c>
      <c r="CF32" s="2">
        <v>20</v>
      </c>
      <c r="CG32" s="2">
        <v>16</v>
      </c>
    </row>
    <row r="33" spans="2:85" ht="24" customHeight="1" x14ac:dyDescent="0.4">
      <c r="B33" s="137"/>
      <c r="C33" s="139"/>
      <c r="D33" s="140"/>
      <c r="E33" s="140"/>
      <c r="F33" s="140"/>
      <c r="G33" s="141"/>
      <c r="H33" s="46"/>
      <c r="I33" s="46" t="s">
        <v>80</v>
      </c>
      <c r="J33" s="46"/>
      <c r="K33" s="46"/>
      <c r="L33" s="48" t="s">
        <v>198</v>
      </c>
      <c r="M33" s="305"/>
      <c r="N33" s="305"/>
      <c r="O33" s="305"/>
      <c r="P33" s="305"/>
      <c r="Q33" s="305"/>
      <c r="R33" s="46" t="s">
        <v>199</v>
      </c>
      <c r="S33" s="46"/>
      <c r="T33" s="46"/>
      <c r="U33" s="46"/>
      <c r="V33" s="46"/>
      <c r="W33" s="46"/>
      <c r="X33" s="46"/>
      <c r="Y33" s="306" t="s">
        <v>361</v>
      </c>
      <c r="Z33" s="306"/>
      <c r="AA33" s="306"/>
      <c r="AB33" s="306"/>
      <c r="AC33" s="306"/>
      <c r="AD33" s="306"/>
      <c r="AE33" s="306"/>
      <c r="AF33" s="306"/>
      <c r="AG33" s="306"/>
      <c r="AH33" s="306"/>
      <c r="AI33" s="306"/>
      <c r="AJ33" s="306"/>
      <c r="AK33" s="306"/>
      <c r="AL33" s="308"/>
      <c r="AM33" s="308"/>
      <c r="AN33" s="308"/>
      <c r="AO33" s="308"/>
      <c r="AP33" s="308"/>
      <c r="AQ33" s="308"/>
      <c r="AR33" s="308"/>
      <c r="AS33" s="308"/>
      <c r="AT33" s="308"/>
      <c r="AU33" s="308"/>
      <c r="AV33" s="308"/>
      <c r="AW33" s="308"/>
      <c r="AX33" s="308"/>
      <c r="AY33" s="308"/>
      <c r="AZ33" s="308"/>
      <c r="BA33" s="308"/>
      <c r="BB33" s="308"/>
      <c r="BC33" s="309"/>
      <c r="BE33" s="15">
        <v>3</v>
      </c>
      <c r="BF33" s="7" t="s">
        <v>202</v>
      </c>
      <c r="BG33" s="2" t="s">
        <v>102</v>
      </c>
      <c r="BH33" s="2" t="s">
        <v>203</v>
      </c>
      <c r="BI33" s="2">
        <f>FIND("C",BH33)</f>
        <v>4</v>
      </c>
      <c r="BJ33">
        <f>VALUE(MID(BH33,2,BI33-2))</f>
        <v>99</v>
      </c>
      <c r="BK33">
        <f>VALUE(RIGHT(BH33,LEN(BH33)-BI33))</f>
        <v>15</v>
      </c>
      <c r="BL33">
        <v>2058</v>
      </c>
      <c r="BM33">
        <v>220.5</v>
      </c>
      <c r="BN33">
        <f>IF(LEFT($BF33,2)="GB",BL33,BL33+2)</f>
        <v>2060</v>
      </c>
      <c r="BO33">
        <f>IF(LEFT($BF33,2)="GB",BM33-5,BM33)</f>
        <v>220.5</v>
      </c>
      <c r="BQ33" s="3">
        <v>36</v>
      </c>
      <c r="BR33" s="3">
        <f t="shared" si="11"/>
        <v>735</v>
      </c>
      <c r="BS33" s="3"/>
      <c r="BT33" s="3">
        <v>36</v>
      </c>
      <c r="BU33" s="8">
        <f t="shared" si="12"/>
        <v>551.25</v>
      </c>
      <c r="BW33" s="17" t="str">
        <f>IF(文字125="","",文字125)</f>
        <v/>
      </c>
      <c r="BX33" s="7" t="s">
        <v>204</v>
      </c>
      <c r="BY33" s="2" t="s">
        <v>122</v>
      </c>
      <c r="CF33" s="2">
        <v>21</v>
      </c>
      <c r="CG33" s="2">
        <v>10</v>
      </c>
    </row>
    <row r="34" spans="2:85" ht="24" customHeight="1" thickBot="1" x14ac:dyDescent="0.45">
      <c r="B34" s="138"/>
      <c r="C34" s="277"/>
      <c r="D34" s="278"/>
      <c r="E34" s="278"/>
      <c r="F34" s="278"/>
      <c r="G34" s="279"/>
      <c r="H34" s="37"/>
      <c r="I34" s="37"/>
      <c r="J34" s="37"/>
      <c r="K34" s="37"/>
      <c r="L34" s="37"/>
      <c r="M34" s="37"/>
      <c r="N34" s="38" t="s">
        <v>200</v>
      </c>
      <c r="O34" s="312"/>
      <c r="P34" s="312"/>
      <c r="Q34" s="312"/>
      <c r="R34" s="312"/>
      <c r="S34" s="312"/>
      <c r="T34" s="312"/>
      <c r="U34" s="312"/>
      <c r="V34" s="312"/>
      <c r="W34" s="37" t="s">
        <v>201</v>
      </c>
      <c r="X34" s="37"/>
      <c r="Y34" s="307"/>
      <c r="Z34" s="307"/>
      <c r="AA34" s="307"/>
      <c r="AB34" s="307"/>
      <c r="AC34" s="307"/>
      <c r="AD34" s="307"/>
      <c r="AE34" s="307"/>
      <c r="AF34" s="307"/>
      <c r="AG34" s="307"/>
      <c r="AH34" s="307"/>
      <c r="AI34" s="307"/>
      <c r="AJ34" s="307"/>
      <c r="AK34" s="307"/>
      <c r="AL34" s="310"/>
      <c r="AM34" s="310"/>
      <c r="AN34" s="310"/>
      <c r="AO34" s="310"/>
      <c r="AP34" s="310"/>
      <c r="AQ34" s="310"/>
      <c r="AR34" s="310"/>
      <c r="AS34" s="310"/>
      <c r="AT34" s="310"/>
      <c r="AU34" s="310"/>
      <c r="AV34" s="310"/>
      <c r="AW34" s="310"/>
      <c r="AX34" s="310"/>
      <c r="AY34" s="310"/>
      <c r="AZ34" s="310"/>
      <c r="BA34" s="310"/>
      <c r="BB34" s="310"/>
      <c r="BC34" s="311"/>
      <c r="BE34" s="15"/>
      <c r="BF34" s="7"/>
      <c r="BQ34" s="3"/>
      <c r="BR34" s="3"/>
      <c r="BS34" s="3"/>
      <c r="BT34" s="3"/>
      <c r="BU34" s="8"/>
      <c r="BW34" s="17"/>
      <c r="BX34" s="7"/>
    </row>
    <row r="35" spans="2:85" ht="24" customHeight="1" x14ac:dyDescent="0.4">
      <c r="B35" s="127" t="s">
        <v>381</v>
      </c>
      <c r="C35" s="130" t="s">
        <v>382</v>
      </c>
      <c r="D35" s="113"/>
      <c r="E35" s="113"/>
      <c r="F35" s="113"/>
      <c r="G35" s="114"/>
      <c r="H35" s="142" t="s">
        <v>383</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4"/>
      <c r="BE35" s="6"/>
      <c r="BH35"/>
      <c r="BQ35" s="3">
        <v>63</v>
      </c>
      <c r="BR35" s="3">
        <f t="shared" ref="BR35:BR40" si="13">21*(BQ35-1)</f>
        <v>1302</v>
      </c>
      <c r="BS35" s="3"/>
      <c r="BT35" s="3">
        <v>63</v>
      </c>
      <c r="BU35" s="8">
        <f t="shared" ref="BU35:BU40" si="14">15.75*(BT35-1)</f>
        <v>976.5</v>
      </c>
      <c r="BW35" s="17" t="str">
        <f>IF(文字138="","",文字138)</f>
        <v>※〇〇活動（～県～市）、△△体験会の開催（～県～市）など、活動内容と地域が分かるよう具体的に150字以内でご記入ください</v>
      </c>
      <c r="BX35" s="7" t="s">
        <v>293</v>
      </c>
      <c r="BY35" s="2" t="s">
        <v>294</v>
      </c>
      <c r="CF35" s="2">
        <v>34</v>
      </c>
      <c r="CG35" s="2">
        <v>8</v>
      </c>
    </row>
    <row r="36" spans="2:85" ht="24" customHeight="1" x14ac:dyDescent="0.4">
      <c r="B36" s="128"/>
      <c r="C36" s="139"/>
      <c r="D36" s="140"/>
      <c r="E36" s="140"/>
      <c r="F36" s="140"/>
      <c r="G36" s="141"/>
      <c r="H36" s="145" t="s">
        <v>368</v>
      </c>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7"/>
      <c r="BE36" s="6"/>
      <c r="BH36"/>
      <c r="BQ36" s="3"/>
      <c r="BR36" s="3"/>
      <c r="BS36" s="3"/>
      <c r="BT36" s="3"/>
      <c r="BU36" s="8"/>
      <c r="BW36" s="17"/>
      <c r="BX36" s="7"/>
    </row>
    <row r="37" spans="2:85" ht="24" customHeight="1" thickBot="1" x14ac:dyDescent="0.45">
      <c r="B37" s="128"/>
      <c r="C37" s="139"/>
      <c r="D37" s="140"/>
      <c r="E37" s="140"/>
      <c r="F37" s="140"/>
      <c r="G37" s="141"/>
      <c r="H37" s="152"/>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4"/>
      <c r="BE37" s="6"/>
      <c r="BH37"/>
      <c r="BQ37" s="3"/>
      <c r="BR37" s="3"/>
      <c r="BS37" s="3"/>
      <c r="BT37" s="3"/>
      <c r="BU37" s="8"/>
      <c r="BW37" s="17"/>
      <c r="BX37" s="7"/>
    </row>
    <row r="38" spans="2:85" ht="24" customHeight="1" x14ac:dyDescent="0.4">
      <c r="B38" s="128"/>
      <c r="C38" s="139"/>
      <c r="D38" s="140"/>
      <c r="E38" s="140"/>
      <c r="F38" s="140"/>
      <c r="G38" s="141"/>
      <c r="H38" s="142" t="s">
        <v>385</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4"/>
      <c r="BE38" s="6"/>
      <c r="BH38"/>
      <c r="BQ38" s="3"/>
      <c r="BR38" s="3"/>
      <c r="BS38" s="3"/>
      <c r="BT38" s="3"/>
      <c r="BU38" s="8"/>
      <c r="BW38" s="17"/>
      <c r="BX38" s="7"/>
    </row>
    <row r="39" spans="2:85" ht="24" customHeight="1" x14ac:dyDescent="0.4">
      <c r="B39" s="128"/>
      <c r="C39" s="139"/>
      <c r="D39" s="140"/>
      <c r="E39" s="140"/>
      <c r="F39" s="140"/>
      <c r="G39" s="141"/>
      <c r="H39" s="145" t="s">
        <v>368</v>
      </c>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7"/>
      <c r="BE39" s="6"/>
      <c r="BH39"/>
      <c r="BQ39" s="3">
        <v>65</v>
      </c>
      <c r="BR39" s="3">
        <f t="shared" si="13"/>
        <v>1344</v>
      </c>
      <c r="BS39" s="3"/>
      <c r="BT39" s="3">
        <v>65</v>
      </c>
      <c r="BU39" s="8">
        <f t="shared" si="14"/>
        <v>1008</v>
      </c>
      <c r="BW39" s="9" t="e">
        <f>IF(数量126="","",数量126)</f>
        <v>#REF!</v>
      </c>
      <c r="BX39" s="7" t="s">
        <v>295</v>
      </c>
      <c r="BY39" s="2" t="s">
        <v>296</v>
      </c>
      <c r="BZ39" s="2" t="s">
        <v>15</v>
      </c>
      <c r="CA39" s="2" t="s">
        <v>16</v>
      </c>
      <c r="CB39" s="2" t="s">
        <v>168</v>
      </c>
      <c r="CC39" s="10" t="s">
        <v>41</v>
      </c>
      <c r="CD39" s="10" t="s">
        <v>33</v>
      </c>
      <c r="CE39" s="2" t="s">
        <v>34</v>
      </c>
      <c r="CF39" s="2">
        <v>37</v>
      </c>
      <c r="CG39" s="2">
        <v>46</v>
      </c>
    </row>
    <row r="40" spans="2:85" ht="24" customHeight="1" thickBot="1" x14ac:dyDescent="0.45">
      <c r="B40" s="129"/>
      <c r="C40" s="131"/>
      <c r="D40" s="115"/>
      <c r="E40" s="115"/>
      <c r="F40" s="115"/>
      <c r="G40" s="116"/>
      <c r="H40" s="152"/>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4"/>
      <c r="BE40" s="6"/>
      <c r="BH40"/>
      <c r="BQ40" s="3">
        <v>67</v>
      </c>
      <c r="BR40" s="3">
        <f t="shared" si="13"/>
        <v>1386</v>
      </c>
      <c r="BS40" s="3"/>
      <c r="BT40" s="3">
        <v>67</v>
      </c>
      <c r="BU40" s="8">
        <f t="shared" si="14"/>
        <v>1039.5</v>
      </c>
      <c r="BW40" s="17" t="str">
        <f>IF(文字141="","",文字141)</f>
        <v>※表彰の名称、主催者、受賞した時期等をご記入ください</v>
      </c>
      <c r="BX40" s="7" t="s">
        <v>297</v>
      </c>
      <c r="BY40" s="2" t="s">
        <v>90</v>
      </c>
      <c r="CF40" s="2">
        <v>41</v>
      </c>
      <c r="CG40" s="2">
        <v>11</v>
      </c>
    </row>
    <row r="41" spans="2:85" ht="24" customHeight="1" x14ac:dyDescent="0.4">
      <c r="B41" s="127" t="s">
        <v>339</v>
      </c>
      <c r="C41" s="254" t="s">
        <v>350</v>
      </c>
      <c r="D41" s="255"/>
      <c r="E41" s="255"/>
      <c r="F41" s="255"/>
      <c r="G41" s="256"/>
      <c r="H41" s="257" t="s">
        <v>351</v>
      </c>
      <c r="I41" s="258"/>
      <c r="J41" s="258"/>
      <c r="K41" s="258"/>
      <c r="L41" s="258"/>
      <c r="M41" s="258"/>
      <c r="N41" s="258"/>
      <c r="O41" s="258"/>
      <c r="P41" s="258"/>
      <c r="Q41" s="258"/>
      <c r="R41" s="304"/>
      <c r="S41" s="59" t="s">
        <v>173</v>
      </c>
      <c r="T41" s="110"/>
      <c r="U41" s="110"/>
      <c r="V41" s="110"/>
      <c r="W41" s="110"/>
      <c r="X41" s="110"/>
      <c r="Y41" s="110"/>
      <c r="Z41" s="110"/>
      <c r="AA41" s="110"/>
      <c r="AB41" s="110"/>
      <c r="AC41" s="110"/>
      <c r="AD41" s="254" t="s">
        <v>174</v>
      </c>
      <c r="AE41" s="255"/>
      <c r="AF41" s="255"/>
      <c r="AG41" s="255"/>
      <c r="AH41" s="255"/>
      <c r="AI41" s="255"/>
      <c r="AJ41" s="255"/>
      <c r="AK41" s="255"/>
      <c r="AL41" s="255"/>
      <c r="AM41" s="255"/>
      <c r="AN41" s="255"/>
      <c r="AO41" s="256"/>
      <c r="AP41" s="323" t="s">
        <v>369</v>
      </c>
      <c r="AQ41" s="323"/>
      <c r="AR41" s="323"/>
      <c r="AS41" s="323"/>
      <c r="AT41" s="323"/>
      <c r="AU41" s="323"/>
      <c r="AV41" s="323"/>
      <c r="AW41" s="323"/>
      <c r="AX41" s="323"/>
      <c r="AY41" s="323"/>
      <c r="AZ41" s="323"/>
      <c r="BA41" s="323"/>
      <c r="BB41" s="323"/>
      <c r="BC41" s="324"/>
      <c r="BE41" s="6"/>
      <c r="BF41" s="7" t="s">
        <v>175</v>
      </c>
      <c r="BG41" s="2" t="s">
        <v>176</v>
      </c>
      <c r="BH41" s="2" t="s">
        <v>177</v>
      </c>
      <c r="BI41" s="2">
        <f t="shared" si="0"/>
        <v>4</v>
      </c>
      <c r="BJ41">
        <f t="shared" si="1"/>
        <v>90</v>
      </c>
      <c r="BK41">
        <f>VALUE(RIGHT(BH41,LEN(BH41)-BI41))+1</f>
        <v>23</v>
      </c>
      <c r="BL41">
        <v>1869</v>
      </c>
      <c r="BM41">
        <v>346.5</v>
      </c>
      <c r="BN41">
        <f>IF(LEFT($BF41,2)="GB",BL41,BL41+2)</f>
        <v>1869</v>
      </c>
      <c r="BO41">
        <f>IF(LEFT($BF41,2)="GB",BM41-5,BM41)</f>
        <v>341.5</v>
      </c>
      <c r="BQ41" s="3">
        <v>28</v>
      </c>
      <c r="BR41" s="3">
        <f t="shared" si="4"/>
        <v>567</v>
      </c>
      <c r="BS41" s="3"/>
      <c r="BT41" s="3">
        <v>28</v>
      </c>
      <c r="BU41" s="8">
        <f t="shared" si="5"/>
        <v>425.25</v>
      </c>
      <c r="BW41" s="9" t="str">
        <f>IF(数量106="","",数量106)</f>
        <v/>
      </c>
      <c r="BX41" s="7" t="s">
        <v>178</v>
      </c>
      <c r="BY41" s="2" t="s">
        <v>179</v>
      </c>
      <c r="BZ41" s="2" t="s">
        <v>15</v>
      </c>
      <c r="CA41" s="2" t="s">
        <v>16</v>
      </c>
      <c r="CB41" s="2" t="s">
        <v>168</v>
      </c>
      <c r="CC41" s="10" t="s">
        <v>41</v>
      </c>
      <c r="CD41" s="10" t="s">
        <v>33</v>
      </c>
      <c r="CE41" s="2" t="s">
        <v>34</v>
      </c>
      <c r="CF41" s="2">
        <v>18</v>
      </c>
      <c r="CG41" s="2">
        <v>26</v>
      </c>
    </row>
    <row r="42" spans="2:85" ht="24" customHeight="1" x14ac:dyDescent="0.4">
      <c r="B42" s="128"/>
      <c r="C42" s="131"/>
      <c r="D42" s="115"/>
      <c r="E42" s="115"/>
      <c r="F42" s="115"/>
      <c r="G42" s="116"/>
      <c r="H42" s="325"/>
      <c r="I42" s="112"/>
      <c r="J42" s="112"/>
      <c r="K42" s="112"/>
      <c r="L42" s="112"/>
      <c r="M42" s="112"/>
      <c r="N42" s="112"/>
      <c r="O42" s="112"/>
      <c r="P42" s="112"/>
      <c r="Q42" s="25" t="s">
        <v>352</v>
      </c>
      <c r="R42" s="111"/>
      <c r="S42" s="31" t="s">
        <v>353</v>
      </c>
      <c r="T42" s="25"/>
      <c r="U42" s="25"/>
      <c r="V42" s="25"/>
      <c r="W42" s="112"/>
      <c r="X42" s="112"/>
      <c r="Y42" s="112"/>
      <c r="Z42" s="112"/>
      <c r="AA42" s="112"/>
      <c r="AB42" s="25" t="s">
        <v>23</v>
      </c>
      <c r="AC42" s="111"/>
      <c r="AD42" s="131"/>
      <c r="AE42" s="115"/>
      <c r="AF42" s="115"/>
      <c r="AG42" s="115"/>
      <c r="AH42" s="115"/>
      <c r="AI42" s="115"/>
      <c r="AJ42" s="115"/>
      <c r="AK42" s="115"/>
      <c r="AL42" s="115"/>
      <c r="AM42" s="115"/>
      <c r="AN42" s="115"/>
      <c r="AO42" s="116"/>
      <c r="AP42" s="149"/>
      <c r="AQ42" s="149"/>
      <c r="AR42" s="149"/>
      <c r="AS42" s="149"/>
      <c r="AT42" s="149"/>
      <c r="AU42" s="149"/>
      <c r="AV42" s="149"/>
      <c r="AW42" s="149"/>
      <c r="AX42" s="149"/>
      <c r="AY42" s="149"/>
      <c r="AZ42" s="149"/>
      <c r="BA42" s="149"/>
      <c r="BB42" s="149"/>
      <c r="BC42" s="150"/>
      <c r="BE42" s="15"/>
      <c r="BF42" s="7" t="s">
        <v>180</v>
      </c>
      <c r="BG42" s="2" t="s">
        <v>97</v>
      </c>
      <c r="BH42" s="2" t="s">
        <v>181</v>
      </c>
      <c r="BI42" s="2">
        <f t="shared" si="0"/>
        <v>4</v>
      </c>
      <c r="BJ42">
        <f t="shared" si="1"/>
        <v>90</v>
      </c>
      <c r="BK42">
        <f>VALUE(RIGHT(BH42,LEN(BH42)-BI42))</f>
        <v>23</v>
      </c>
      <c r="BL42">
        <v>1869</v>
      </c>
      <c r="BM42">
        <v>346.5</v>
      </c>
      <c r="BN42">
        <f>IF(LEFT($BF42,2)="GB",BL42,BL42+2)</f>
        <v>1871</v>
      </c>
      <c r="BO42">
        <f>IF(LEFT($BF42,2)="GB",BM42-5,BM42)</f>
        <v>346.5</v>
      </c>
      <c r="BQ42" s="3">
        <v>29</v>
      </c>
      <c r="BR42" s="3">
        <f t="shared" si="4"/>
        <v>588</v>
      </c>
      <c r="BS42" s="3"/>
      <c r="BT42" s="3">
        <v>29</v>
      </c>
      <c r="BU42" s="8">
        <f t="shared" si="5"/>
        <v>441</v>
      </c>
      <c r="BW42" s="9" t="str">
        <f>IF(数量107="","",数量107)</f>
        <v/>
      </c>
      <c r="BX42" s="7" t="s">
        <v>182</v>
      </c>
      <c r="BY42" s="2" t="s">
        <v>183</v>
      </c>
      <c r="BZ42" s="2" t="s">
        <v>15</v>
      </c>
      <c r="CA42" s="2" t="s">
        <v>16</v>
      </c>
      <c r="CB42" s="2" t="s">
        <v>168</v>
      </c>
      <c r="CC42" s="10" t="s">
        <v>41</v>
      </c>
      <c r="CD42" s="10" t="s">
        <v>33</v>
      </c>
      <c r="CE42" s="2" t="s">
        <v>34</v>
      </c>
      <c r="CF42" s="2">
        <v>18</v>
      </c>
      <c r="CG42" s="2">
        <v>38</v>
      </c>
    </row>
    <row r="43" spans="2:85" ht="24" customHeight="1" x14ac:dyDescent="0.4">
      <c r="B43" s="128"/>
      <c r="C43" s="130" t="s">
        <v>388</v>
      </c>
      <c r="D43" s="113"/>
      <c r="E43" s="113"/>
      <c r="F43" s="113"/>
      <c r="G43" s="114"/>
      <c r="H43" s="142" t="s">
        <v>387</v>
      </c>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4"/>
      <c r="BE43" s="6"/>
      <c r="BH43"/>
      <c r="BQ43" s="3">
        <v>46</v>
      </c>
      <c r="BR43" s="3">
        <f t="shared" ref="BR43" si="15">21*(BQ43-1)</f>
        <v>945</v>
      </c>
      <c r="BS43" s="3"/>
      <c r="BT43" s="3">
        <v>46</v>
      </c>
      <c r="BU43" s="8">
        <f t="shared" ref="BU43" si="16">15.75*(BT43-1)</f>
        <v>708.75</v>
      </c>
      <c r="BW43" s="17" t="str">
        <f>IF(文字135="","",文字135)</f>
        <v>※100字以内でご記入ください</v>
      </c>
      <c r="BX43" s="7" t="s">
        <v>206</v>
      </c>
      <c r="BY43" s="2" t="s">
        <v>207</v>
      </c>
      <c r="BZ43" s="2" t="s">
        <v>138</v>
      </c>
      <c r="CA43" s="2" t="s">
        <v>55</v>
      </c>
      <c r="CB43" s="2" t="s">
        <v>139</v>
      </c>
      <c r="CC43" s="10" t="s">
        <v>208</v>
      </c>
      <c r="CD43" s="10" t="s">
        <v>33</v>
      </c>
      <c r="CE43" s="2" t="s">
        <v>209</v>
      </c>
      <c r="CF43" s="2">
        <v>27</v>
      </c>
      <c r="CG43" s="2">
        <v>8</v>
      </c>
    </row>
    <row r="44" spans="2:85" ht="24" customHeight="1" x14ac:dyDescent="0.4">
      <c r="B44" s="128"/>
      <c r="C44" s="139"/>
      <c r="D44" s="140"/>
      <c r="E44" s="140"/>
      <c r="F44" s="140"/>
      <c r="G44" s="141"/>
      <c r="H44" s="145" t="s">
        <v>368</v>
      </c>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7"/>
      <c r="BE44" s="6"/>
      <c r="BH44"/>
      <c r="BQ44" s="3"/>
      <c r="BR44" s="3"/>
      <c r="BS44" s="3"/>
      <c r="BT44" s="3"/>
      <c r="BU44" s="8"/>
      <c r="BW44" s="17"/>
      <c r="BX44" s="7"/>
      <c r="CC44" s="10"/>
      <c r="CD44" s="10"/>
    </row>
    <row r="45" spans="2:85" ht="24" customHeight="1" x14ac:dyDescent="0.4">
      <c r="B45" s="128"/>
      <c r="C45" s="131"/>
      <c r="D45" s="115"/>
      <c r="E45" s="115"/>
      <c r="F45" s="115"/>
      <c r="G45" s="116"/>
      <c r="H45" s="148"/>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50"/>
      <c r="BE45" s="6"/>
      <c r="BH45"/>
      <c r="BQ45" s="3">
        <v>47</v>
      </c>
      <c r="BR45" s="3">
        <f t="shared" ref="BR45" si="17">21*(BQ45-1)</f>
        <v>966</v>
      </c>
      <c r="BS45" s="3"/>
      <c r="BT45" s="3">
        <v>47</v>
      </c>
      <c r="BU45" s="8">
        <f t="shared" ref="BU45" si="18">15.75*(BT45-1)</f>
        <v>724.5</v>
      </c>
      <c r="BW45" s="9" t="str">
        <f>IF(数量112="","",数量112)</f>
        <v/>
      </c>
      <c r="BX45" s="7" t="s">
        <v>210</v>
      </c>
      <c r="BY45" s="2" t="s">
        <v>211</v>
      </c>
      <c r="BZ45" s="2" t="s">
        <v>15</v>
      </c>
      <c r="CA45" s="2" t="s">
        <v>16</v>
      </c>
      <c r="CB45" s="2" t="s">
        <v>168</v>
      </c>
      <c r="CC45" s="10" t="s">
        <v>41</v>
      </c>
      <c r="CD45" s="10" t="s">
        <v>33</v>
      </c>
      <c r="CE45" s="2" t="s">
        <v>34</v>
      </c>
      <c r="CF45" s="2">
        <v>30</v>
      </c>
      <c r="CG45" s="2">
        <v>8</v>
      </c>
    </row>
    <row r="46" spans="2:85" ht="24" customHeight="1" x14ac:dyDescent="0.4">
      <c r="B46" s="128"/>
      <c r="C46" s="139" t="s">
        <v>205</v>
      </c>
      <c r="D46" s="140"/>
      <c r="E46" s="140"/>
      <c r="F46" s="140"/>
      <c r="G46" s="141"/>
      <c r="H46" s="301" t="s">
        <v>384</v>
      </c>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302"/>
      <c r="AZ46" s="302"/>
      <c r="BA46" s="302"/>
      <c r="BB46" s="302"/>
      <c r="BC46" s="303"/>
      <c r="BE46" s="6"/>
      <c r="BH46"/>
      <c r="BQ46" s="3">
        <v>46</v>
      </c>
      <c r="BR46" s="3">
        <f t="shared" ref="BR46:BR65" si="19">21*(BQ46-1)</f>
        <v>945</v>
      </c>
      <c r="BS46" s="3"/>
      <c r="BT46" s="3">
        <v>46</v>
      </c>
      <c r="BU46" s="8">
        <f t="shared" ref="BU46:BU65" si="20">15.75*(BT46-1)</f>
        <v>708.75</v>
      </c>
      <c r="BW46" s="17" t="str">
        <f>IF(文字135="","",文字135)</f>
        <v>※100字以内でご記入ください</v>
      </c>
      <c r="BX46" s="7" t="s">
        <v>206</v>
      </c>
      <c r="BY46" s="2" t="s">
        <v>207</v>
      </c>
      <c r="BZ46" s="2" t="s">
        <v>138</v>
      </c>
      <c r="CA46" s="2" t="s">
        <v>55</v>
      </c>
      <c r="CB46" s="2" t="s">
        <v>139</v>
      </c>
      <c r="CC46" s="10" t="s">
        <v>208</v>
      </c>
      <c r="CD46" s="10" t="s">
        <v>33</v>
      </c>
      <c r="CE46" s="2" t="s">
        <v>209</v>
      </c>
      <c r="CF46" s="2">
        <v>27</v>
      </c>
      <c r="CG46" s="2">
        <v>8</v>
      </c>
    </row>
    <row r="47" spans="2:85" ht="24" customHeight="1" x14ac:dyDescent="0.4">
      <c r="B47" s="128"/>
      <c r="C47" s="139"/>
      <c r="D47" s="140"/>
      <c r="E47" s="140"/>
      <c r="F47" s="140"/>
      <c r="G47" s="141"/>
      <c r="H47" s="145" t="s">
        <v>368</v>
      </c>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7"/>
      <c r="BE47" s="6"/>
      <c r="BH47"/>
      <c r="BQ47" s="3"/>
      <c r="BR47" s="3"/>
      <c r="BS47" s="3"/>
      <c r="BT47" s="3"/>
      <c r="BU47" s="8"/>
      <c r="BW47" s="17"/>
      <c r="BX47" s="7"/>
      <c r="CC47" s="10"/>
      <c r="CD47" s="10"/>
    </row>
    <row r="48" spans="2:85" ht="24" customHeight="1" thickBot="1" x14ac:dyDescent="0.45">
      <c r="B48" s="129"/>
      <c r="C48" s="277"/>
      <c r="D48" s="278"/>
      <c r="E48" s="278"/>
      <c r="F48" s="278"/>
      <c r="G48" s="279"/>
      <c r="H48" s="152"/>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4"/>
      <c r="BE48" s="6"/>
      <c r="BH48"/>
      <c r="BQ48" s="3">
        <v>47</v>
      </c>
      <c r="BR48" s="3">
        <f t="shared" si="19"/>
        <v>966</v>
      </c>
      <c r="BS48" s="3"/>
      <c r="BT48" s="3">
        <v>47</v>
      </c>
      <c r="BU48" s="8">
        <f t="shared" si="20"/>
        <v>724.5</v>
      </c>
      <c r="BW48" s="9" t="str">
        <f>IF(数量112="","",数量112)</f>
        <v/>
      </c>
      <c r="BX48" s="7" t="s">
        <v>210</v>
      </c>
      <c r="BY48" s="2" t="s">
        <v>211</v>
      </c>
      <c r="BZ48" s="2" t="s">
        <v>15</v>
      </c>
      <c r="CA48" s="2" t="s">
        <v>16</v>
      </c>
      <c r="CB48" s="2" t="s">
        <v>168</v>
      </c>
      <c r="CC48" s="10" t="s">
        <v>41</v>
      </c>
      <c r="CD48" s="10" t="s">
        <v>33</v>
      </c>
      <c r="CE48" s="2" t="s">
        <v>34</v>
      </c>
      <c r="CF48" s="2">
        <v>30</v>
      </c>
      <c r="CG48" s="2">
        <v>8</v>
      </c>
    </row>
    <row r="49" spans="2:85" ht="24" customHeight="1" x14ac:dyDescent="0.4">
      <c r="BA49" s="213" t="s">
        <v>282</v>
      </c>
      <c r="BB49" s="213"/>
      <c r="BC49" s="213"/>
      <c r="BE49" s="6"/>
      <c r="BH49"/>
      <c r="BQ49" s="3">
        <v>52</v>
      </c>
      <c r="BR49" s="3">
        <f t="shared" ref="BR49:BR53" si="21">21*(BQ49-1)</f>
        <v>1071</v>
      </c>
      <c r="BS49" s="3"/>
      <c r="BT49" s="3">
        <v>52</v>
      </c>
      <c r="BU49" s="8">
        <f t="shared" ref="BU49:BU53" si="22">15.75*(BT49-1)</f>
        <v>803.25</v>
      </c>
      <c r="BW49" s="9" t="e">
        <f>IF(数量115="","",数量115)</f>
        <v>#REF!</v>
      </c>
      <c r="BX49" s="7" t="s">
        <v>283</v>
      </c>
      <c r="BY49" s="2" t="s">
        <v>284</v>
      </c>
      <c r="BZ49" s="2" t="s">
        <v>15</v>
      </c>
      <c r="CA49" s="2" t="s">
        <v>16</v>
      </c>
      <c r="CB49" s="2" t="s">
        <v>168</v>
      </c>
      <c r="CC49" s="10" t="s">
        <v>41</v>
      </c>
      <c r="CD49" s="10" t="s">
        <v>33</v>
      </c>
      <c r="CE49" s="2" t="s">
        <v>34</v>
      </c>
      <c r="CF49" s="2">
        <v>31</v>
      </c>
      <c r="CG49" s="2">
        <v>27</v>
      </c>
    </row>
    <row r="50" spans="2:85" ht="24" customHeight="1" x14ac:dyDescent="0.4">
      <c r="BA50" s="213"/>
      <c r="BB50" s="213"/>
      <c r="BC50" s="213"/>
      <c r="BE50" s="6"/>
      <c r="BH50"/>
      <c r="BQ50" s="3">
        <v>53</v>
      </c>
      <c r="BR50" s="3">
        <f t="shared" si="21"/>
        <v>1092</v>
      </c>
      <c r="BS50" s="3"/>
      <c r="BT50" s="3">
        <v>53</v>
      </c>
      <c r="BU50" s="8">
        <f t="shared" si="22"/>
        <v>819</v>
      </c>
      <c r="BW50" s="9" t="e">
        <f>IF(数量116="","",数量116)</f>
        <v>#REF!</v>
      </c>
      <c r="BX50" s="7" t="s">
        <v>285</v>
      </c>
      <c r="BY50" s="2" t="s">
        <v>286</v>
      </c>
      <c r="BZ50" s="2" t="s">
        <v>15</v>
      </c>
      <c r="CA50" s="2" t="s">
        <v>16</v>
      </c>
      <c r="CB50" s="2" t="s">
        <v>168</v>
      </c>
      <c r="CC50" s="10" t="s">
        <v>41</v>
      </c>
      <c r="CD50" s="10" t="s">
        <v>33</v>
      </c>
      <c r="CE50" s="2" t="s">
        <v>34</v>
      </c>
      <c r="CF50" s="2">
        <v>31</v>
      </c>
      <c r="CG50" s="2">
        <v>34</v>
      </c>
    </row>
    <row r="51" spans="2:85" ht="24" customHeight="1" x14ac:dyDescent="0.4">
      <c r="B51" s="188" t="s">
        <v>413</v>
      </c>
      <c r="C51" s="188"/>
      <c r="D51" s="188"/>
      <c r="E51" s="188"/>
      <c r="F51" s="188"/>
      <c r="G51" s="188"/>
      <c r="H51" s="188"/>
      <c r="I51" s="188"/>
      <c r="J51" s="188"/>
      <c r="K51" s="188"/>
      <c r="L51" s="188"/>
      <c r="M51" s="188"/>
      <c r="N51" s="188"/>
      <c r="O51" s="188"/>
      <c r="P51" s="188"/>
      <c r="Q51" s="188"/>
      <c r="R51" s="188"/>
      <c r="S51" s="188"/>
      <c r="T51" s="188"/>
      <c r="U51" s="188"/>
      <c r="V51" s="188"/>
      <c r="W51" s="188"/>
      <c r="BE51" s="6"/>
      <c r="BH51"/>
      <c r="BQ51" s="3">
        <v>54</v>
      </c>
      <c r="BR51" s="3">
        <f t="shared" si="21"/>
        <v>1113</v>
      </c>
      <c r="BS51" s="3"/>
      <c r="BT51" s="3">
        <v>54</v>
      </c>
      <c r="BU51" s="8">
        <f t="shared" si="22"/>
        <v>834.75</v>
      </c>
      <c r="BW51" s="9" t="e">
        <f>IF(数量117="","",数量117)</f>
        <v>#REF!</v>
      </c>
      <c r="BX51" s="7" t="s">
        <v>287</v>
      </c>
      <c r="BY51" s="2" t="s">
        <v>288</v>
      </c>
      <c r="BZ51" s="2" t="s">
        <v>15</v>
      </c>
      <c r="CA51" s="2" t="s">
        <v>16</v>
      </c>
      <c r="CB51" s="2" t="s">
        <v>168</v>
      </c>
      <c r="CC51" s="10" t="s">
        <v>41</v>
      </c>
      <c r="CD51" s="10" t="s">
        <v>33</v>
      </c>
      <c r="CE51" s="2" t="s">
        <v>34</v>
      </c>
      <c r="CF51" s="2">
        <v>31</v>
      </c>
      <c r="CG51" s="2">
        <v>46</v>
      </c>
    </row>
    <row r="52" spans="2:85" ht="24" customHeight="1" x14ac:dyDescent="0.4">
      <c r="B52" s="188"/>
      <c r="C52" s="188"/>
      <c r="D52" s="188"/>
      <c r="E52" s="188"/>
      <c r="F52" s="188"/>
      <c r="G52" s="188"/>
      <c r="H52" s="188"/>
      <c r="I52" s="188"/>
      <c r="J52" s="188"/>
      <c r="K52" s="188"/>
      <c r="L52" s="188"/>
      <c r="M52" s="188"/>
      <c r="N52" s="188"/>
      <c r="O52" s="188"/>
      <c r="P52" s="188"/>
      <c r="Q52" s="188"/>
      <c r="R52" s="188"/>
      <c r="S52" s="188"/>
      <c r="T52" s="188"/>
      <c r="U52" s="188"/>
      <c r="V52" s="188"/>
      <c r="W52" s="188"/>
      <c r="AL52" s="11" t="s">
        <v>21</v>
      </c>
      <c r="AM52" s="66"/>
      <c r="AN52" s="66"/>
      <c r="AO52" s="66"/>
      <c r="AP52" s="66"/>
      <c r="AQ52" s="66"/>
      <c r="AR52" s="12" t="s">
        <v>22</v>
      </c>
      <c r="AS52" s="66"/>
      <c r="AT52" s="66"/>
      <c r="AU52" s="241" t="str">
        <f>IF(数量101="","",数量101)</f>
        <v/>
      </c>
      <c r="AV52" s="241"/>
      <c r="AW52" s="13" t="s">
        <v>23</v>
      </c>
      <c r="AX52" s="241" t="str">
        <f>IF(数量102="","",数量102)</f>
        <v/>
      </c>
      <c r="AY52" s="241"/>
      <c r="AZ52" s="13" t="s">
        <v>24</v>
      </c>
      <c r="BA52" s="241" t="str">
        <f>IF(数量103="","",数量103)</f>
        <v/>
      </c>
      <c r="BB52" s="241"/>
      <c r="BC52" s="14" t="s">
        <v>25</v>
      </c>
      <c r="BE52" s="6"/>
      <c r="BH52"/>
      <c r="BQ52" s="3">
        <v>55</v>
      </c>
      <c r="BR52" s="3">
        <f t="shared" si="21"/>
        <v>1134</v>
      </c>
      <c r="BS52" s="3"/>
      <c r="BT52" s="3">
        <v>55</v>
      </c>
      <c r="BU52" s="8">
        <f t="shared" si="22"/>
        <v>850.5</v>
      </c>
      <c r="BW52" s="9" t="e">
        <f>IF(数量118="","",数量118)</f>
        <v>#REF!</v>
      </c>
      <c r="BX52" s="7" t="s">
        <v>289</v>
      </c>
      <c r="BY52" s="2" t="s">
        <v>290</v>
      </c>
      <c r="BZ52" s="2" t="s">
        <v>15</v>
      </c>
      <c r="CA52" s="2" t="s">
        <v>16</v>
      </c>
      <c r="CB52" s="2" t="s">
        <v>168</v>
      </c>
      <c r="CC52" s="10" t="s">
        <v>41</v>
      </c>
      <c r="CD52" s="10" t="s">
        <v>33</v>
      </c>
      <c r="CE52" s="2" t="s">
        <v>34</v>
      </c>
      <c r="CF52" s="2">
        <v>32</v>
      </c>
      <c r="CG52" s="2">
        <v>15</v>
      </c>
    </row>
    <row r="53" spans="2:85" ht="24" customHeight="1" thickBot="1" x14ac:dyDescent="0.45">
      <c r="B53" s="188"/>
      <c r="C53" s="188"/>
      <c r="D53" s="188"/>
      <c r="E53" s="188"/>
      <c r="F53" s="188"/>
      <c r="G53" s="188"/>
      <c r="H53" s="188"/>
      <c r="I53" s="188"/>
      <c r="J53" s="188"/>
      <c r="K53" s="188"/>
      <c r="L53" s="188"/>
      <c r="M53" s="188"/>
      <c r="N53" s="188"/>
      <c r="O53" s="188"/>
      <c r="P53" s="188"/>
      <c r="Q53" s="188"/>
      <c r="R53" s="188"/>
      <c r="S53" s="188"/>
      <c r="T53" s="188"/>
      <c r="U53" s="188"/>
      <c r="V53" s="188"/>
      <c r="W53" s="188"/>
      <c r="X53" s="75"/>
      <c r="Y53" s="75"/>
      <c r="Z53" s="75"/>
      <c r="AA53" s="75"/>
      <c r="AB53" s="75"/>
      <c r="AC53" s="75"/>
      <c r="AD53" s="75"/>
      <c r="AE53" s="75"/>
      <c r="AF53" s="75"/>
      <c r="AG53" s="75"/>
      <c r="AH53" s="75"/>
      <c r="AI53" s="75"/>
      <c r="AJ53" s="75"/>
      <c r="AK53" s="75"/>
      <c r="AL53" s="235" t="str">
        <f>IF(文字101="","",文字101)</f>
        <v/>
      </c>
      <c r="AM53" s="236"/>
      <c r="AN53" s="236"/>
      <c r="AO53" s="236"/>
      <c r="AP53" s="236"/>
      <c r="AQ53" s="237"/>
      <c r="AR53" s="51" t="s">
        <v>35</v>
      </c>
      <c r="AS53" s="52"/>
      <c r="AT53" s="52"/>
      <c r="AU53" s="53"/>
      <c r="AV53" s="238" t="str">
        <f>IF(文字102="","",文字102)</f>
        <v/>
      </c>
      <c r="AW53" s="239"/>
      <c r="AX53" s="239"/>
      <c r="AY53" s="239"/>
      <c r="AZ53" s="239"/>
      <c r="BA53" s="239"/>
      <c r="BB53" s="239"/>
      <c r="BC53" s="240"/>
      <c r="BE53" s="6"/>
      <c r="BH53"/>
      <c r="BQ53" s="3">
        <v>56</v>
      </c>
      <c r="BR53" s="3">
        <f t="shared" si="21"/>
        <v>1155</v>
      </c>
      <c r="BS53" s="3"/>
      <c r="BT53" s="3">
        <v>56</v>
      </c>
      <c r="BU53" s="8">
        <f t="shared" si="22"/>
        <v>866.25</v>
      </c>
      <c r="BW53" s="9" t="e">
        <f>IF(数量119="","",数量119)</f>
        <v>#REF!</v>
      </c>
      <c r="BX53" s="7" t="s">
        <v>291</v>
      </c>
      <c r="BY53" s="2" t="s">
        <v>292</v>
      </c>
      <c r="BZ53" s="2" t="s">
        <v>15</v>
      </c>
      <c r="CA53" s="2" t="s">
        <v>16</v>
      </c>
      <c r="CB53" s="2" t="s">
        <v>168</v>
      </c>
      <c r="CC53" s="10" t="s">
        <v>41</v>
      </c>
      <c r="CD53" s="10" t="s">
        <v>33</v>
      </c>
      <c r="CE53" s="2" t="s">
        <v>34</v>
      </c>
      <c r="CF53" s="2">
        <v>32</v>
      </c>
      <c r="CG53" s="2">
        <v>25</v>
      </c>
    </row>
    <row r="54" spans="2:85" ht="24" customHeight="1" x14ac:dyDescent="0.4">
      <c r="B54" s="127" t="s">
        <v>380</v>
      </c>
      <c r="C54" s="254" t="s">
        <v>354</v>
      </c>
      <c r="D54" s="255"/>
      <c r="E54" s="255"/>
      <c r="F54" s="255"/>
      <c r="G54" s="256"/>
      <c r="H54" s="73"/>
      <c r="I54" s="49" t="s">
        <v>241</v>
      </c>
      <c r="J54" s="227" t="s">
        <v>378</v>
      </c>
      <c r="K54" s="227"/>
      <c r="L54" s="227"/>
      <c r="M54" s="227"/>
      <c r="N54" s="227"/>
      <c r="O54" s="228"/>
      <c r="P54" s="242" t="s">
        <v>341</v>
      </c>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4"/>
      <c r="BE54" s="6"/>
      <c r="BH54"/>
      <c r="BQ54" s="3">
        <v>48</v>
      </c>
      <c r="BR54" s="3">
        <f t="shared" si="19"/>
        <v>987</v>
      </c>
      <c r="BS54" s="3"/>
      <c r="BT54" s="3">
        <v>48</v>
      </c>
      <c r="BU54" s="8">
        <f t="shared" si="20"/>
        <v>740.25</v>
      </c>
      <c r="BW54" s="17" t="str">
        <f>IF(文字136="","",文字136)</f>
        <v>〇〇　　　回、●●　　　回
年間累計　　　回</v>
      </c>
      <c r="BX54" s="7" t="s">
        <v>262</v>
      </c>
      <c r="BY54" s="2" t="s">
        <v>263</v>
      </c>
      <c r="CF54" s="2">
        <v>29</v>
      </c>
      <c r="CG54" s="2">
        <v>37</v>
      </c>
    </row>
    <row r="55" spans="2:85" ht="24" customHeight="1" x14ac:dyDescent="0.4">
      <c r="B55" s="128"/>
      <c r="C55" s="139"/>
      <c r="D55" s="140"/>
      <c r="E55" s="140"/>
      <c r="F55" s="140"/>
      <c r="G55" s="141"/>
      <c r="H55" s="72"/>
      <c r="I55" s="58" t="s">
        <v>244</v>
      </c>
      <c r="J55" s="229"/>
      <c r="K55" s="229"/>
      <c r="L55" s="229"/>
      <c r="M55" s="229"/>
      <c r="N55" s="229"/>
      <c r="O55" s="230"/>
      <c r="P55" s="245"/>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6"/>
      <c r="AP55" s="246"/>
      <c r="AQ55" s="246"/>
      <c r="AR55" s="246"/>
      <c r="AS55" s="246"/>
      <c r="AT55" s="246"/>
      <c r="AU55" s="246"/>
      <c r="AV55" s="246"/>
      <c r="AW55" s="246"/>
      <c r="AX55" s="246"/>
      <c r="AY55" s="246"/>
      <c r="AZ55" s="246"/>
      <c r="BA55" s="246"/>
      <c r="BB55" s="246"/>
      <c r="BC55" s="247"/>
      <c r="BE55" s="6"/>
      <c r="BH55"/>
      <c r="BQ55" s="3">
        <v>49</v>
      </c>
      <c r="BR55" s="3">
        <f t="shared" si="19"/>
        <v>1008</v>
      </c>
      <c r="BS55" s="3"/>
      <c r="BT55" s="3">
        <v>49</v>
      </c>
      <c r="BU55" s="8">
        <f t="shared" si="20"/>
        <v>756</v>
      </c>
      <c r="BW55" s="17" t="e">
        <f>IF(文字137="","",文字137)</f>
        <v>#REF!</v>
      </c>
      <c r="BX55" s="7" t="s">
        <v>264</v>
      </c>
      <c r="BY55" s="2" t="s">
        <v>265</v>
      </c>
      <c r="CF55" s="2">
        <v>33</v>
      </c>
      <c r="CG55" s="2">
        <v>13</v>
      </c>
    </row>
    <row r="56" spans="2:85" ht="24" customHeight="1" x14ac:dyDescent="0.4">
      <c r="B56" s="128"/>
      <c r="C56" s="139"/>
      <c r="D56" s="140"/>
      <c r="E56" s="140"/>
      <c r="F56" s="140"/>
      <c r="G56" s="141"/>
      <c r="H56" s="286" t="s">
        <v>394</v>
      </c>
      <c r="I56" s="287"/>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7"/>
      <c r="AL56" s="287"/>
      <c r="AM56" s="287"/>
      <c r="AN56" s="287"/>
      <c r="AO56" s="287"/>
      <c r="AP56" s="287"/>
      <c r="AQ56" s="287"/>
      <c r="AR56" s="287"/>
      <c r="AS56" s="287"/>
      <c r="AT56" s="287"/>
      <c r="AU56" s="287"/>
      <c r="AV56" s="287"/>
      <c r="AW56" s="287"/>
      <c r="AX56" s="287"/>
      <c r="AY56" s="287"/>
      <c r="AZ56" s="287"/>
      <c r="BA56" s="287"/>
      <c r="BB56" s="287"/>
      <c r="BC56" s="288"/>
      <c r="BE56" s="6"/>
      <c r="BH56"/>
      <c r="BQ56" s="3">
        <v>68</v>
      </c>
      <c r="BR56" s="3">
        <f t="shared" ref="BR56:BR61" si="23">21*(BQ56-1)</f>
        <v>1407</v>
      </c>
      <c r="BS56" s="3"/>
      <c r="BT56" s="3">
        <v>68</v>
      </c>
      <c r="BU56" s="8">
        <f t="shared" ref="BU56:BU61" si="24">15.75*(BT56-1)</f>
        <v>1055.25</v>
      </c>
      <c r="BW56" s="17" t="str">
        <f>IF(文字142="","",文字142)</f>
        <v>※掲載媒体（新聞、テレビ、雑誌等）の名称、時期をご記入ください</v>
      </c>
      <c r="BX56" s="7" t="s">
        <v>298</v>
      </c>
      <c r="BY56" s="2" t="s">
        <v>109</v>
      </c>
      <c r="CF56" s="2">
        <v>43</v>
      </c>
      <c r="CG56" s="2">
        <v>11</v>
      </c>
    </row>
    <row r="57" spans="2:85" ht="24" customHeight="1" x14ac:dyDescent="0.4">
      <c r="B57" s="128"/>
      <c r="C57" s="139"/>
      <c r="D57" s="140"/>
      <c r="E57" s="140"/>
      <c r="F57" s="140"/>
      <c r="G57" s="141"/>
      <c r="H57" s="231" t="s">
        <v>366</v>
      </c>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2"/>
      <c r="BE57" s="6"/>
      <c r="BH57"/>
      <c r="BQ57" s="3">
        <v>69</v>
      </c>
      <c r="BR57" s="3">
        <f t="shared" si="23"/>
        <v>1428</v>
      </c>
      <c r="BS57" s="3"/>
      <c r="BT57" s="3">
        <v>69</v>
      </c>
      <c r="BU57" s="8">
        <f t="shared" si="24"/>
        <v>1071</v>
      </c>
      <c r="BW57" s="17" t="str">
        <f>IF(文字143="","",文字143)</f>
        <v/>
      </c>
      <c r="BX57" s="7" t="s">
        <v>299</v>
      </c>
      <c r="BY57" s="2" t="s">
        <v>300</v>
      </c>
      <c r="CF57" s="2">
        <v>45</v>
      </c>
      <c r="CG57" s="2">
        <v>8</v>
      </c>
    </row>
    <row r="58" spans="2:85" ht="24" customHeight="1" x14ac:dyDescent="0.4">
      <c r="B58" s="128"/>
      <c r="C58" s="131"/>
      <c r="D58" s="115"/>
      <c r="E58" s="115"/>
      <c r="F58" s="115"/>
      <c r="G58" s="116"/>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3"/>
      <c r="AY58" s="233"/>
      <c r="AZ58" s="233"/>
      <c r="BA58" s="233"/>
      <c r="BB58" s="233"/>
      <c r="BC58" s="234"/>
      <c r="BE58" s="6"/>
      <c r="BH58"/>
      <c r="BQ58" s="3">
        <v>71</v>
      </c>
      <c r="BR58" s="3">
        <f t="shared" si="23"/>
        <v>1470</v>
      </c>
      <c r="BS58" s="3"/>
      <c r="BT58" s="3">
        <v>71</v>
      </c>
      <c r="BU58" s="8">
        <f t="shared" si="24"/>
        <v>1102.5</v>
      </c>
      <c r="BW58" s="17" t="str">
        <f>IF(文字145="","",文字145)</f>
        <v>※有の場合は資料にアンケート結果等を添付してください
　アンケート以外に実施している効果測定があればご記入ください</v>
      </c>
      <c r="BX58" s="7" t="s">
        <v>301</v>
      </c>
      <c r="BY58" s="2" t="s">
        <v>124</v>
      </c>
      <c r="CF58" s="2">
        <v>49</v>
      </c>
      <c r="CG58" s="2">
        <v>16</v>
      </c>
    </row>
    <row r="59" spans="2:85" ht="24" customHeight="1" x14ac:dyDescent="0.4">
      <c r="B59" s="128"/>
      <c r="C59" s="289" t="s">
        <v>376</v>
      </c>
      <c r="D59" s="289"/>
      <c r="E59" s="289"/>
      <c r="F59" s="289"/>
      <c r="G59" s="290"/>
      <c r="H59" s="286" t="s">
        <v>386</v>
      </c>
      <c r="I59" s="287"/>
      <c r="J59" s="287"/>
      <c r="K59" s="287"/>
      <c r="L59" s="287"/>
      <c r="M59" s="287"/>
      <c r="N59" s="287"/>
      <c r="O59" s="287"/>
      <c r="P59" s="287"/>
      <c r="Q59" s="287"/>
      <c r="R59" s="287"/>
      <c r="S59" s="287"/>
      <c r="T59" s="287"/>
      <c r="U59" s="287"/>
      <c r="V59" s="287"/>
      <c r="W59" s="287"/>
      <c r="X59" s="287"/>
      <c r="Y59" s="287"/>
      <c r="Z59" s="287"/>
      <c r="AA59" s="287"/>
      <c r="AB59" s="287"/>
      <c r="AC59" s="287"/>
      <c r="AD59" s="287"/>
      <c r="AE59" s="287"/>
      <c r="AF59" s="287"/>
      <c r="AG59" s="287"/>
      <c r="AH59" s="287"/>
      <c r="AI59" s="287"/>
      <c r="AJ59" s="287"/>
      <c r="AK59" s="287"/>
      <c r="AL59" s="287"/>
      <c r="AM59" s="287"/>
      <c r="AN59" s="287"/>
      <c r="AO59" s="287"/>
      <c r="AP59" s="287"/>
      <c r="AQ59" s="287"/>
      <c r="AR59" s="287"/>
      <c r="AS59" s="287"/>
      <c r="AT59" s="287"/>
      <c r="AU59" s="287"/>
      <c r="AV59" s="287"/>
      <c r="AW59" s="287"/>
      <c r="AX59" s="287"/>
      <c r="AY59" s="287"/>
      <c r="AZ59" s="287"/>
      <c r="BA59" s="287"/>
      <c r="BB59" s="287"/>
      <c r="BC59" s="288"/>
      <c r="BE59" s="6"/>
      <c r="BH59"/>
      <c r="BQ59" s="3">
        <v>78</v>
      </c>
      <c r="BR59" s="3">
        <f t="shared" si="23"/>
        <v>1617</v>
      </c>
      <c r="BS59" s="3"/>
      <c r="BT59" s="3">
        <v>78</v>
      </c>
      <c r="BU59" s="8">
        <f t="shared" si="24"/>
        <v>1212.75</v>
      </c>
      <c r="BW59" s="9" t="e">
        <f>IF(数量127="","",数量127)</f>
        <v>#REF!</v>
      </c>
      <c r="BX59" s="7" t="s">
        <v>308</v>
      </c>
      <c r="BY59" s="2" t="s">
        <v>309</v>
      </c>
      <c r="BZ59" s="2" t="s">
        <v>15</v>
      </c>
      <c r="CA59" s="2" t="s">
        <v>310</v>
      </c>
      <c r="CB59" s="2" t="s">
        <v>311</v>
      </c>
      <c r="CC59" s="10" t="s">
        <v>312</v>
      </c>
      <c r="CD59" s="10" t="s">
        <v>33</v>
      </c>
      <c r="CE59" s="2" t="s">
        <v>34</v>
      </c>
      <c r="CF59" s="2">
        <v>88</v>
      </c>
      <c r="CG59" s="2">
        <v>26</v>
      </c>
    </row>
    <row r="60" spans="2:85" ht="24" customHeight="1" x14ac:dyDescent="0.4">
      <c r="B60" s="128"/>
      <c r="C60" s="289"/>
      <c r="D60" s="289"/>
      <c r="E60" s="289"/>
      <c r="F60" s="289"/>
      <c r="G60" s="290"/>
      <c r="H60" s="261" t="s">
        <v>366</v>
      </c>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2"/>
      <c r="BD60" s="54"/>
      <c r="BE60" s="54"/>
      <c r="BF60" s="54"/>
      <c r="BG60" s="54"/>
      <c r="BH60" s="55"/>
      <c r="BQ60" s="3">
        <v>79</v>
      </c>
      <c r="BR60" s="3">
        <f t="shared" si="23"/>
        <v>1638</v>
      </c>
      <c r="BS60" s="3"/>
      <c r="BT60" s="3">
        <v>79</v>
      </c>
      <c r="BU60" s="8">
        <f t="shared" si="24"/>
        <v>1228.5</v>
      </c>
      <c r="BW60" s="17" t="e">
        <f>IF(文字152="","",文字152)</f>
        <v>#REF!</v>
      </c>
      <c r="BX60" s="7" t="s">
        <v>313</v>
      </c>
      <c r="BY60" s="2" t="s">
        <v>176</v>
      </c>
      <c r="CF60" s="2">
        <v>90</v>
      </c>
      <c r="CG60" s="2">
        <v>11</v>
      </c>
    </row>
    <row r="61" spans="2:85" ht="24" customHeight="1" thickBot="1" x14ac:dyDescent="0.45">
      <c r="B61" s="129"/>
      <c r="C61" s="223"/>
      <c r="D61" s="223"/>
      <c r="E61" s="223"/>
      <c r="F61" s="223"/>
      <c r="G61" s="224"/>
      <c r="H61" s="262"/>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c r="BB61" s="263"/>
      <c r="BC61" s="264"/>
      <c r="BD61" s="61"/>
      <c r="BE61" s="56"/>
      <c r="BF61" s="56"/>
      <c r="BG61" s="56"/>
      <c r="BH61" s="57"/>
      <c r="BQ61" s="3">
        <v>81</v>
      </c>
      <c r="BR61" s="3">
        <f t="shared" si="23"/>
        <v>1680</v>
      </c>
      <c r="BS61" s="3"/>
      <c r="BT61" s="3">
        <v>81</v>
      </c>
      <c r="BU61" s="8">
        <f t="shared" si="24"/>
        <v>1260</v>
      </c>
    </row>
    <row r="62" spans="2:85" ht="24" customHeight="1" x14ac:dyDescent="0.4">
      <c r="B62" s="109"/>
      <c r="C62" s="254" t="s">
        <v>407</v>
      </c>
      <c r="D62" s="255"/>
      <c r="E62" s="255"/>
      <c r="F62" s="255"/>
      <c r="G62" s="256"/>
      <c r="H62" s="76"/>
      <c r="I62" s="49" t="s">
        <v>408</v>
      </c>
      <c r="J62" s="73"/>
      <c r="K62" s="73"/>
      <c r="L62" s="73"/>
      <c r="M62" s="73"/>
      <c r="N62" s="73"/>
      <c r="O62" s="77"/>
      <c r="P62" s="257" t="s">
        <v>409</v>
      </c>
      <c r="Q62" s="258"/>
      <c r="R62" s="258"/>
      <c r="S62" s="258"/>
      <c r="T62" s="258"/>
      <c r="U62" s="258"/>
      <c r="V62" s="258"/>
      <c r="W62" s="258"/>
      <c r="X62" s="258"/>
      <c r="Y62" s="258"/>
      <c r="Z62" s="258"/>
      <c r="AA62" s="258"/>
      <c r="AB62" s="258"/>
      <c r="AC62" s="258"/>
      <c r="AD62" s="258"/>
      <c r="AE62" s="258"/>
      <c r="AF62" s="258"/>
      <c r="AG62" s="258"/>
      <c r="AH62" s="258"/>
      <c r="AI62" s="258"/>
      <c r="AJ62" s="258"/>
      <c r="AK62" s="258"/>
      <c r="AL62" s="258"/>
      <c r="AM62" s="258"/>
      <c r="AN62" s="258"/>
      <c r="AO62" s="258"/>
      <c r="AP62" s="258"/>
      <c r="AQ62" s="258"/>
      <c r="AR62" s="258"/>
      <c r="AS62" s="258"/>
      <c r="AT62" s="258"/>
      <c r="AU62" s="258"/>
      <c r="AV62" s="258"/>
      <c r="AW62" s="258"/>
      <c r="AX62" s="258"/>
      <c r="AY62" s="258"/>
      <c r="AZ62" s="258"/>
      <c r="BA62" s="258"/>
      <c r="BB62" s="258"/>
      <c r="BC62" s="259"/>
      <c r="BD62" s="54"/>
      <c r="BE62" s="54"/>
      <c r="BF62" s="54"/>
      <c r="BG62" s="54"/>
      <c r="BH62" s="54"/>
      <c r="BQ62" s="3"/>
      <c r="BR62" s="3"/>
      <c r="BS62" s="3"/>
      <c r="BT62" s="3"/>
      <c r="BU62" s="8"/>
    </row>
    <row r="63" spans="2:85" ht="60" customHeight="1" x14ac:dyDescent="0.4">
      <c r="B63" s="109"/>
      <c r="C63" s="131"/>
      <c r="D63" s="115"/>
      <c r="E63" s="115"/>
      <c r="F63" s="115"/>
      <c r="G63" s="116"/>
      <c r="H63" s="71"/>
      <c r="I63" s="78" t="s">
        <v>410</v>
      </c>
      <c r="J63" s="74"/>
      <c r="K63" s="74"/>
      <c r="L63" s="74"/>
      <c r="M63" s="74"/>
      <c r="N63" s="74"/>
      <c r="O63" s="79"/>
      <c r="P63" s="260" t="s">
        <v>337</v>
      </c>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c r="AU63" s="233"/>
      <c r="AV63" s="233"/>
      <c r="AW63" s="233"/>
      <c r="AX63" s="233"/>
      <c r="AY63" s="233"/>
      <c r="AZ63" s="233"/>
      <c r="BA63" s="233"/>
      <c r="BB63" s="233"/>
      <c r="BC63" s="234"/>
      <c r="BD63" s="54"/>
      <c r="BE63" s="54"/>
      <c r="BF63" s="54"/>
      <c r="BG63" s="54"/>
      <c r="BH63" s="54"/>
      <c r="BQ63" s="3"/>
      <c r="BR63" s="3"/>
      <c r="BS63" s="3"/>
      <c r="BT63" s="3"/>
      <c r="BU63" s="8"/>
    </row>
    <row r="64" spans="2:85" ht="24" customHeight="1" x14ac:dyDescent="0.4">
      <c r="B64" s="128" t="s">
        <v>379</v>
      </c>
      <c r="C64" s="139" t="s">
        <v>257</v>
      </c>
      <c r="D64" s="140"/>
      <c r="E64" s="140"/>
      <c r="F64" s="140"/>
      <c r="G64" s="141"/>
      <c r="H64" s="80"/>
      <c r="I64" s="46" t="s">
        <v>241</v>
      </c>
      <c r="J64" s="295" t="s">
        <v>372</v>
      </c>
      <c r="K64" s="295"/>
      <c r="L64" s="295"/>
      <c r="M64" s="295"/>
      <c r="N64" s="295"/>
      <c r="O64" s="296"/>
      <c r="P64" s="292" t="s">
        <v>377</v>
      </c>
      <c r="Q64" s="293"/>
      <c r="R64" s="293"/>
      <c r="S64" s="293"/>
      <c r="T64" s="293"/>
      <c r="U64" s="293"/>
      <c r="V64" s="293"/>
      <c r="W64" s="293"/>
      <c r="X64" s="293"/>
      <c r="Y64" s="293"/>
      <c r="Z64" s="293"/>
      <c r="AA64" s="293"/>
      <c r="AB64" s="293"/>
      <c r="AC64" s="293"/>
      <c r="AD64" s="293"/>
      <c r="AE64" s="293"/>
      <c r="AF64" s="293"/>
      <c r="AG64" s="293"/>
      <c r="AH64" s="293"/>
      <c r="AI64" s="293"/>
      <c r="AJ64" s="293"/>
      <c r="AK64" s="293"/>
      <c r="AL64" s="293"/>
      <c r="AM64" s="293"/>
      <c r="AN64" s="293"/>
      <c r="AO64" s="293"/>
      <c r="AP64" s="293"/>
      <c r="AQ64" s="293"/>
      <c r="AR64" s="293"/>
      <c r="AS64" s="293"/>
      <c r="AT64" s="293"/>
      <c r="AU64" s="293"/>
      <c r="AV64" s="293"/>
      <c r="AW64" s="293"/>
      <c r="AX64" s="293"/>
      <c r="AY64" s="293"/>
      <c r="AZ64" s="293"/>
      <c r="BA64" s="293"/>
      <c r="BB64" s="293"/>
      <c r="BC64" s="294"/>
      <c r="BE64" s="6"/>
      <c r="BH64"/>
      <c r="BQ64" s="3">
        <v>44</v>
      </c>
      <c r="BR64" s="3">
        <f t="shared" si="19"/>
        <v>903</v>
      </c>
      <c r="BS64" s="3"/>
      <c r="BT64" s="3">
        <v>44</v>
      </c>
      <c r="BU64" s="8">
        <f t="shared" si="20"/>
        <v>677.25</v>
      </c>
      <c r="BW64" s="17" t="str">
        <f>IF(文字133="","",文字133)</f>
        <v/>
      </c>
      <c r="BX64" s="7" t="s">
        <v>258</v>
      </c>
      <c r="BY64" s="2" t="s">
        <v>259</v>
      </c>
      <c r="CF64" s="2">
        <v>24</v>
      </c>
      <c r="CG64" s="2">
        <v>44</v>
      </c>
    </row>
    <row r="65" spans="2:85" ht="24" customHeight="1" x14ac:dyDescent="0.4">
      <c r="B65" s="128"/>
      <c r="C65" s="139"/>
      <c r="D65" s="140"/>
      <c r="E65" s="140"/>
      <c r="F65" s="140"/>
      <c r="G65" s="141"/>
      <c r="H65" s="81"/>
      <c r="I65" s="41" t="s">
        <v>244</v>
      </c>
      <c r="J65" s="229"/>
      <c r="K65" s="229"/>
      <c r="L65" s="229"/>
      <c r="M65" s="229"/>
      <c r="N65" s="229"/>
      <c r="O65" s="230"/>
      <c r="P65" s="245"/>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246"/>
      <c r="AS65" s="246"/>
      <c r="AT65" s="246"/>
      <c r="AU65" s="246"/>
      <c r="AV65" s="246"/>
      <c r="AW65" s="246"/>
      <c r="AX65" s="246"/>
      <c r="AY65" s="246"/>
      <c r="AZ65" s="246"/>
      <c r="BA65" s="246"/>
      <c r="BB65" s="246"/>
      <c r="BC65" s="247"/>
      <c r="BE65" s="6"/>
      <c r="BH65"/>
      <c r="BQ65" s="3">
        <v>45</v>
      </c>
      <c r="BR65" s="3">
        <f t="shared" si="19"/>
        <v>924</v>
      </c>
      <c r="BS65" s="3"/>
      <c r="BT65" s="3">
        <v>45</v>
      </c>
      <c r="BU65" s="8">
        <f t="shared" si="20"/>
        <v>693</v>
      </c>
      <c r="BW65" s="17" t="e">
        <f>IF(文字134="","",文字134)</f>
        <v>#REF!</v>
      </c>
      <c r="BX65" s="7" t="s">
        <v>260</v>
      </c>
      <c r="BY65" s="2" t="s">
        <v>261</v>
      </c>
      <c r="BZ65" s="2" t="s">
        <v>138</v>
      </c>
      <c r="CA65" s="2" t="s">
        <v>55</v>
      </c>
      <c r="CB65" s="2" t="s">
        <v>139</v>
      </c>
      <c r="CC65" s="10" t="s">
        <v>208</v>
      </c>
      <c r="CD65" s="10" t="s">
        <v>33</v>
      </c>
      <c r="CE65" s="2" t="s">
        <v>209</v>
      </c>
      <c r="CF65" s="2">
        <v>25</v>
      </c>
      <c r="CG65" s="2">
        <v>8</v>
      </c>
    </row>
    <row r="66" spans="2:85" ht="24" customHeight="1" x14ac:dyDescent="0.4">
      <c r="B66" s="128"/>
      <c r="C66" s="139"/>
      <c r="D66" s="140"/>
      <c r="E66" s="140"/>
      <c r="F66" s="140"/>
      <c r="G66" s="141"/>
      <c r="H66" s="69"/>
      <c r="I66" s="24" t="s">
        <v>241</v>
      </c>
      <c r="J66" s="297" t="s">
        <v>373</v>
      </c>
      <c r="K66" s="297"/>
      <c r="L66" s="297"/>
      <c r="M66" s="297"/>
      <c r="N66" s="297"/>
      <c r="O66" s="298"/>
      <c r="P66" s="292" t="s">
        <v>377</v>
      </c>
      <c r="Q66" s="293"/>
      <c r="R66" s="293"/>
      <c r="S66" s="293"/>
      <c r="T66" s="293"/>
      <c r="U66" s="293"/>
      <c r="V66" s="293"/>
      <c r="W66" s="293"/>
      <c r="X66" s="293"/>
      <c r="Y66" s="293"/>
      <c r="Z66" s="293"/>
      <c r="AA66" s="293"/>
      <c r="AB66" s="293"/>
      <c r="AC66" s="293"/>
      <c r="AD66" s="293"/>
      <c r="AE66" s="293"/>
      <c r="AF66" s="293"/>
      <c r="AG66" s="293"/>
      <c r="AH66" s="293"/>
      <c r="AI66" s="293"/>
      <c r="AJ66" s="293"/>
      <c r="AK66" s="293"/>
      <c r="AL66" s="293"/>
      <c r="AM66" s="293"/>
      <c r="AN66" s="293"/>
      <c r="AO66" s="293"/>
      <c r="AP66" s="293"/>
      <c r="AQ66" s="293"/>
      <c r="AR66" s="293"/>
      <c r="AS66" s="293"/>
      <c r="AT66" s="293"/>
      <c r="AU66" s="293"/>
      <c r="AV66" s="293"/>
      <c r="AW66" s="293"/>
      <c r="AX66" s="293"/>
      <c r="AY66" s="293"/>
      <c r="AZ66" s="293"/>
      <c r="BA66" s="293"/>
      <c r="BB66" s="293"/>
      <c r="BC66" s="294"/>
      <c r="BE66" s="6"/>
      <c r="BH66"/>
      <c r="BQ66" s="3"/>
      <c r="BR66" s="3"/>
      <c r="BS66" s="3"/>
      <c r="BT66" s="3"/>
      <c r="BU66" s="8"/>
      <c r="BW66" s="17"/>
      <c r="BX66" s="7"/>
      <c r="CC66" s="10"/>
      <c r="CD66" s="10"/>
    </row>
    <row r="67" spans="2:85" ht="24" customHeight="1" x14ac:dyDescent="0.4">
      <c r="B67" s="128"/>
      <c r="C67" s="131"/>
      <c r="D67" s="115"/>
      <c r="E67" s="115"/>
      <c r="F67" s="115"/>
      <c r="G67" s="116"/>
      <c r="H67" s="71"/>
      <c r="I67" s="58" t="s">
        <v>244</v>
      </c>
      <c r="J67" s="299"/>
      <c r="K67" s="299"/>
      <c r="L67" s="299"/>
      <c r="M67" s="299"/>
      <c r="N67" s="299"/>
      <c r="O67" s="300"/>
      <c r="P67" s="245"/>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246"/>
      <c r="AP67" s="246"/>
      <c r="AQ67" s="246"/>
      <c r="AR67" s="246"/>
      <c r="AS67" s="246"/>
      <c r="AT67" s="246"/>
      <c r="AU67" s="246"/>
      <c r="AV67" s="246"/>
      <c r="AW67" s="246"/>
      <c r="AX67" s="246"/>
      <c r="AY67" s="246"/>
      <c r="AZ67" s="246"/>
      <c r="BA67" s="246"/>
      <c r="BB67" s="246"/>
      <c r="BC67" s="247"/>
      <c r="BE67" s="6"/>
      <c r="BH67"/>
      <c r="BQ67" s="3"/>
      <c r="BR67" s="3"/>
      <c r="BS67" s="3"/>
      <c r="BT67" s="3"/>
      <c r="BU67" s="8"/>
      <c r="BW67" s="17"/>
      <c r="BX67" s="7"/>
      <c r="CC67" s="10"/>
      <c r="CD67" s="10"/>
    </row>
    <row r="68" spans="2:85" ht="24" customHeight="1" x14ac:dyDescent="0.4">
      <c r="B68" s="128"/>
      <c r="C68" s="140" t="s">
        <v>371</v>
      </c>
      <c r="D68" s="140"/>
      <c r="E68" s="140"/>
      <c r="F68" s="140"/>
      <c r="G68" s="141"/>
      <c r="H68" s="26" t="s">
        <v>212</v>
      </c>
      <c r="I68" s="67"/>
      <c r="J68" s="67"/>
      <c r="K68" s="67"/>
      <c r="L68" s="226"/>
      <c r="M68" s="226"/>
      <c r="N68" s="46" t="s">
        <v>131</v>
      </c>
      <c r="O68" s="67"/>
      <c r="P68" s="46" t="s">
        <v>213</v>
      </c>
      <c r="Q68" s="67"/>
      <c r="R68" s="67"/>
      <c r="S68" s="226"/>
      <c r="T68" s="226"/>
      <c r="U68" s="46" t="s">
        <v>214</v>
      </c>
      <c r="V68" s="67"/>
      <c r="W68" s="46" t="s">
        <v>215</v>
      </c>
      <c r="X68" s="67"/>
      <c r="Y68" s="67"/>
      <c r="Z68" s="67"/>
      <c r="AA68" s="226"/>
      <c r="AB68" s="226"/>
      <c r="AC68" s="46" t="s">
        <v>131</v>
      </c>
      <c r="AD68" s="67"/>
      <c r="AE68" s="46" t="s">
        <v>216</v>
      </c>
      <c r="AF68" s="67"/>
      <c r="AG68" s="67"/>
      <c r="AH68" s="226"/>
      <c r="AI68" s="226"/>
      <c r="AJ68" s="46" t="s">
        <v>131</v>
      </c>
      <c r="AK68" s="67"/>
      <c r="AL68" s="46" t="s">
        <v>217</v>
      </c>
      <c r="AM68" s="67"/>
      <c r="AN68" s="67"/>
      <c r="AO68" s="67"/>
      <c r="AP68" s="67"/>
      <c r="AQ68" s="67"/>
      <c r="AR68" s="67"/>
      <c r="AS68" s="67"/>
      <c r="AT68" s="226"/>
      <c r="AU68" s="226"/>
      <c r="AV68" s="46" t="s">
        <v>131</v>
      </c>
      <c r="AW68" s="67"/>
      <c r="AX68" s="46"/>
      <c r="AY68" s="67"/>
      <c r="AZ68" s="67"/>
      <c r="BA68" s="46"/>
      <c r="BB68" s="67"/>
      <c r="BC68" s="68"/>
      <c r="BE68" s="15">
        <v>0</v>
      </c>
      <c r="BF68" s="7" t="s">
        <v>218</v>
      </c>
      <c r="BG68" s="2" t="s">
        <v>102</v>
      </c>
      <c r="BH68" s="2" t="s">
        <v>219</v>
      </c>
      <c r="BI68" s="2">
        <f>FIND("C",BH68)</f>
        <v>4</v>
      </c>
      <c r="BJ68">
        <f>VALUE(MID(BH68,2,BI68-2))</f>
        <v>90</v>
      </c>
      <c r="BK68">
        <f>VALUE(RIGHT(BH68,LEN(BH68)-BI68))</f>
        <v>29</v>
      </c>
      <c r="BL68">
        <v>1869</v>
      </c>
      <c r="BM68">
        <v>441</v>
      </c>
      <c r="BN68">
        <f>IF(LEFT($BF68,2)="GB",BL68,BL68+2)</f>
        <v>1871</v>
      </c>
      <c r="BO68">
        <f>IF(LEFT($BF68,2)="GB",BM68-5,BM68)</f>
        <v>441</v>
      </c>
      <c r="BQ68" s="3">
        <v>30</v>
      </c>
      <c r="BR68" s="3">
        <f t="shared" ref="BR68:BR70" si="25">21*(BQ68-1)</f>
        <v>609</v>
      </c>
      <c r="BS68" s="3"/>
      <c r="BT68" s="3">
        <v>30</v>
      </c>
      <c r="BU68" s="8">
        <f t="shared" ref="BU68:BU70" si="26">15.75*(BT68-1)</f>
        <v>456.75</v>
      </c>
      <c r="BW68" s="9" t="str">
        <f>IF(数量108="","",数量108)</f>
        <v/>
      </c>
      <c r="BX68" s="7" t="s">
        <v>220</v>
      </c>
      <c r="BY68" s="2" t="s">
        <v>221</v>
      </c>
      <c r="BZ68" s="2" t="s">
        <v>15</v>
      </c>
      <c r="CA68" s="2" t="s">
        <v>16</v>
      </c>
      <c r="CB68" s="2" t="s">
        <v>168</v>
      </c>
      <c r="CC68" s="10" t="s">
        <v>41</v>
      </c>
      <c r="CD68" s="10" t="s">
        <v>33</v>
      </c>
      <c r="CE68" s="2" t="s">
        <v>34</v>
      </c>
      <c r="CF68" s="2">
        <v>18</v>
      </c>
      <c r="CG68" s="2">
        <v>49</v>
      </c>
    </row>
    <row r="69" spans="2:85" ht="24" customHeight="1" x14ac:dyDescent="0.4">
      <c r="B69" s="128"/>
      <c r="C69" s="140"/>
      <c r="D69" s="140"/>
      <c r="E69" s="140"/>
      <c r="F69" s="140"/>
      <c r="G69" s="141"/>
      <c r="H69" s="26" t="s">
        <v>222</v>
      </c>
      <c r="I69" s="67"/>
      <c r="J69" s="67"/>
      <c r="K69" s="67"/>
      <c r="L69" s="67"/>
      <c r="M69" s="67"/>
      <c r="N69" s="67"/>
      <c r="O69" s="151"/>
      <c r="P69" s="151"/>
      <c r="Q69" s="46" t="s">
        <v>131</v>
      </c>
      <c r="R69" s="67"/>
      <c r="S69" s="46" t="s">
        <v>338</v>
      </c>
      <c r="T69" s="67"/>
      <c r="U69" s="67"/>
      <c r="V69" s="67"/>
      <c r="W69" s="67"/>
      <c r="X69" s="67"/>
      <c r="Y69" s="67"/>
      <c r="Z69" s="291"/>
      <c r="AA69" s="291"/>
      <c r="AB69" s="46" t="s">
        <v>131</v>
      </c>
      <c r="AC69" s="67"/>
      <c r="AD69" s="46" t="s">
        <v>223</v>
      </c>
      <c r="AE69" s="67"/>
      <c r="AF69" s="67"/>
      <c r="AG69" s="67"/>
      <c r="AH69" s="67"/>
      <c r="AI69" s="67"/>
      <c r="AJ69" s="291"/>
      <c r="AK69" s="291"/>
      <c r="AL69" s="46" t="s">
        <v>131</v>
      </c>
      <c r="AM69" s="67"/>
      <c r="AN69" s="46" t="s">
        <v>224</v>
      </c>
      <c r="AO69" s="46"/>
      <c r="AP69" s="46"/>
      <c r="AQ69" s="46"/>
      <c r="AR69" s="291"/>
      <c r="AS69" s="291"/>
      <c r="AT69" s="46" t="s">
        <v>131</v>
      </c>
      <c r="AU69" s="67"/>
      <c r="AV69" s="46"/>
      <c r="AW69" s="67"/>
      <c r="AX69" s="67"/>
      <c r="AY69" s="67"/>
      <c r="AZ69" s="67"/>
      <c r="BA69" s="46"/>
      <c r="BB69" s="67"/>
      <c r="BC69" s="68"/>
      <c r="BE69" s="6"/>
      <c r="BF69" s="7" t="s">
        <v>225</v>
      </c>
      <c r="BG69" s="2" t="s">
        <v>226</v>
      </c>
      <c r="BH69" s="2" t="s">
        <v>227</v>
      </c>
      <c r="BI69" s="2">
        <f>FIND("C",BH69)</f>
        <v>4</v>
      </c>
      <c r="BJ69">
        <f>VALUE(MID(BH69,2,BI69-2))</f>
        <v>98</v>
      </c>
      <c r="BK69">
        <f>VALUE(RIGHT(BH69,LEN(BH69)-BI69))+1</f>
        <v>9</v>
      </c>
      <c r="BL69">
        <v>2037</v>
      </c>
      <c r="BM69">
        <v>126</v>
      </c>
      <c r="BN69">
        <f>IF(LEFT($BF69,2)="GB",BL69,BL69+2)</f>
        <v>2037</v>
      </c>
      <c r="BO69">
        <f>IF(LEFT($BF69,2)="GB",BM69-5,BM69)</f>
        <v>121</v>
      </c>
      <c r="BQ69" s="3">
        <v>31</v>
      </c>
      <c r="BR69" s="3">
        <f t="shared" si="25"/>
        <v>630</v>
      </c>
      <c r="BS69" s="3"/>
      <c r="BT69" s="3">
        <v>31</v>
      </c>
      <c r="BU69" s="8">
        <f t="shared" si="26"/>
        <v>472.5</v>
      </c>
      <c r="BW69" s="9" t="str">
        <f>IF(数量109="","",数量109)</f>
        <v/>
      </c>
      <c r="BX69" s="7" t="s">
        <v>228</v>
      </c>
      <c r="BY69" s="2" t="s">
        <v>229</v>
      </c>
      <c r="BZ69" s="2" t="s">
        <v>15</v>
      </c>
      <c r="CA69" s="2" t="s">
        <v>16</v>
      </c>
      <c r="CB69" s="2" t="s">
        <v>168</v>
      </c>
      <c r="CC69" s="10" t="s">
        <v>41</v>
      </c>
      <c r="CD69" s="10" t="s">
        <v>33</v>
      </c>
      <c r="CE69" s="2" t="s">
        <v>34</v>
      </c>
      <c r="CF69" s="2">
        <v>19</v>
      </c>
      <c r="CG69" s="2">
        <v>21</v>
      </c>
    </row>
    <row r="70" spans="2:85" ht="24" customHeight="1" x14ac:dyDescent="0.4">
      <c r="B70" s="128"/>
      <c r="C70" s="115"/>
      <c r="D70" s="115"/>
      <c r="E70" s="115"/>
      <c r="F70" s="115"/>
      <c r="G70" s="116"/>
      <c r="H70" s="31" t="s">
        <v>230</v>
      </c>
      <c r="I70" s="25"/>
      <c r="J70" s="25"/>
      <c r="K70" s="74"/>
      <c r="L70" s="29" t="s">
        <v>198</v>
      </c>
      <c r="M70" s="151"/>
      <c r="N70" s="151"/>
      <c r="O70" s="151"/>
      <c r="P70" s="151"/>
      <c r="Q70" s="151"/>
      <c r="R70" s="25" t="s">
        <v>199</v>
      </c>
      <c r="S70" s="151"/>
      <c r="T70" s="151"/>
      <c r="U70" s="25" t="s">
        <v>131</v>
      </c>
      <c r="V70" s="74"/>
      <c r="W70" s="74"/>
      <c r="X70" s="74"/>
      <c r="Y70" s="25"/>
      <c r="Z70" s="74"/>
      <c r="AA70" s="74"/>
      <c r="AB70" s="25"/>
      <c r="AC70" s="25"/>
      <c r="AD70" s="25"/>
      <c r="AE70" s="25"/>
      <c r="AF70" s="25"/>
      <c r="AG70" s="25"/>
      <c r="AH70" s="25"/>
      <c r="AI70" s="25"/>
      <c r="AJ70" s="29" t="s">
        <v>231</v>
      </c>
      <c r="AK70" s="151"/>
      <c r="AL70" s="151"/>
      <c r="AM70" s="151"/>
      <c r="AN70" s="25" t="s">
        <v>232</v>
      </c>
      <c r="AO70" s="25"/>
      <c r="AP70" s="25"/>
      <c r="AQ70" s="29" t="s">
        <v>233</v>
      </c>
      <c r="AR70" s="151"/>
      <c r="AS70" s="151"/>
      <c r="AT70" s="151"/>
      <c r="AU70" s="33" t="s">
        <v>234</v>
      </c>
      <c r="AV70" s="25"/>
      <c r="AW70" s="25"/>
      <c r="AX70" s="29"/>
      <c r="AY70" s="151"/>
      <c r="AZ70" s="151"/>
      <c r="BA70" s="151"/>
      <c r="BB70" s="25" t="s">
        <v>235</v>
      </c>
      <c r="BC70" s="32"/>
      <c r="BE70" s="15"/>
      <c r="BF70" s="7" t="s">
        <v>236</v>
      </c>
      <c r="BG70" s="2" t="s">
        <v>237</v>
      </c>
      <c r="BH70" s="2" t="s">
        <v>238</v>
      </c>
      <c r="BI70" s="2">
        <f>FIND("C",BH70)</f>
        <v>4</v>
      </c>
      <c r="BJ70">
        <f>VALUE(MID(BH70,2,BI70-2))</f>
        <v>98</v>
      </c>
      <c r="BK70">
        <f>VALUE(RIGHT(BH70,LEN(BH70)-BI70))</f>
        <v>9</v>
      </c>
      <c r="BL70">
        <v>2037</v>
      </c>
      <c r="BM70">
        <v>126</v>
      </c>
      <c r="BN70">
        <f>IF(LEFT($BF70,2)="GB",BL70,BL70+2)</f>
        <v>2039</v>
      </c>
      <c r="BO70">
        <f>IF(LEFT($BF70,2)="GB",BM70-5,BM70)</f>
        <v>126</v>
      </c>
      <c r="BQ70" s="3">
        <v>32</v>
      </c>
      <c r="BR70" s="3">
        <f t="shared" si="25"/>
        <v>651</v>
      </c>
      <c r="BS70" s="3"/>
      <c r="BT70" s="3">
        <v>32</v>
      </c>
      <c r="BU70" s="8">
        <f t="shared" si="26"/>
        <v>488.25</v>
      </c>
      <c r="BW70" s="9" t="str">
        <f>IF(数量110="","",数量110)</f>
        <v/>
      </c>
      <c r="BX70" s="7" t="s">
        <v>239</v>
      </c>
      <c r="BY70" s="2" t="s">
        <v>240</v>
      </c>
      <c r="BZ70" s="2" t="s">
        <v>15</v>
      </c>
      <c r="CA70" s="2" t="s">
        <v>16</v>
      </c>
      <c r="CB70" s="2" t="s">
        <v>168</v>
      </c>
      <c r="CC70" s="10" t="s">
        <v>41</v>
      </c>
      <c r="CD70" s="10" t="s">
        <v>33</v>
      </c>
      <c r="CE70" s="2" t="s">
        <v>34</v>
      </c>
      <c r="CF70" s="2">
        <v>19</v>
      </c>
      <c r="CG70" s="2">
        <v>31</v>
      </c>
    </row>
    <row r="71" spans="2:85" ht="24" customHeight="1" x14ac:dyDescent="0.4">
      <c r="B71" s="128"/>
      <c r="C71" s="130" t="s">
        <v>375</v>
      </c>
      <c r="D71" s="113"/>
      <c r="E71" s="113"/>
      <c r="F71" s="113"/>
      <c r="G71" s="114"/>
      <c r="H71" s="80"/>
      <c r="I71" s="46" t="s">
        <v>241</v>
      </c>
      <c r="J71" s="70"/>
      <c r="K71" s="248" t="s">
        <v>335</v>
      </c>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249"/>
      <c r="BB71" s="249"/>
      <c r="BC71" s="250"/>
      <c r="BQ71" s="3">
        <v>40</v>
      </c>
      <c r="BR71" s="3">
        <f t="shared" si="4"/>
        <v>819</v>
      </c>
      <c r="BS71" s="3"/>
      <c r="BT71" s="3">
        <v>40</v>
      </c>
      <c r="BU71" s="8">
        <f t="shared" si="5"/>
        <v>614.25</v>
      </c>
      <c r="BW71" s="17" t="str">
        <f>IF(文字129="","",文字129)</f>
        <v/>
      </c>
      <c r="BX71" s="7" t="s">
        <v>247</v>
      </c>
      <c r="BY71" s="2" t="s">
        <v>248</v>
      </c>
      <c r="BZ71" s="2" t="s">
        <v>138</v>
      </c>
      <c r="CA71" s="2" t="s">
        <v>31</v>
      </c>
      <c r="CB71" s="2" t="s">
        <v>17</v>
      </c>
      <c r="CC71" s="10" t="s">
        <v>249</v>
      </c>
      <c r="CD71" s="10" t="s">
        <v>33</v>
      </c>
      <c r="CE71" s="2" t="s">
        <v>250</v>
      </c>
      <c r="CF71" s="2">
        <v>23</v>
      </c>
      <c r="CG71" s="2">
        <v>35</v>
      </c>
    </row>
    <row r="72" spans="2:85" ht="24" customHeight="1" x14ac:dyDescent="0.4">
      <c r="B72" s="128"/>
      <c r="C72" s="131"/>
      <c r="D72" s="115"/>
      <c r="E72" s="115"/>
      <c r="F72" s="115"/>
      <c r="G72" s="116"/>
      <c r="H72" s="81"/>
      <c r="I72" s="41" t="s">
        <v>244</v>
      </c>
      <c r="J72" s="82"/>
      <c r="K72" s="245"/>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246"/>
      <c r="AY72" s="246"/>
      <c r="AZ72" s="246"/>
      <c r="BA72" s="246"/>
      <c r="BB72" s="246"/>
      <c r="BC72" s="247"/>
      <c r="BD72" s="60"/>
      <c r="BQ72" s="3">
        <v>41</v>
      </c>
      <c r="BR72" s="3">
        <f t="shared" si="4"/>
        <v>840</v>
      </c>
      <c r="BS72" s="3"/>
      <c r="BT72" s="3">
        <v>41</v>
      </c>
      <c r="BU72" s="8">
        <f t="shared" si="5"/>
        <v>630</v>
      </c>
      <c r="BW72" s="17" t="str">
        <f>IF(文字130="","",文字130)</f>
        <v/>
      </c>
      <c r="BX72" s="7" t="s">
        <v>251</v>
      </c>
      <c r="BY72" s="2" t="s">
        <v>252</v>
      </c>
      <c r="BZ72" s="2" t="s">
        <v>138</v>
      </c>
      <c r="CA72" s="2" t="s">
        <v>31</v>
      </c>
      <c r="CB72" s="2" t="s">
        <v>17</v>
      </c>
      <c r="CC72" s="10" t="s">
        <v>249</v>
      </c>
      <c r="CD72" s="10" t="s">
        <v>33</v>
      </c>
      <c r="CE72" s="2" t="s">
        <v>250</v>
      </c>
      <c r="CF72" s="2">
        <v>24</v>
      </c>
      <c r="CG72" s="2">
        <v>8</v>
      </c>
    </row>
    <row r="73" spans="2:85" ht="24" customHeight="1" x14ac:dyDescent="0.4">
      <c r="B73" s="128"/>
      <c r="C73" s="130" t="s">
        <v>374</v>
      </c>
      <c r="D73" s="113"/>
      <c r="E73" s="113"/>
      <c r="F73" s="113"/>
      <c r="G73" s="114"/>
      <c r="H73" s="69"/>
      <c r="I73" s="24" t="s">
        <v>241</v>
      </c>
      <c r="J73" s="70"/>
      <c r="K73" s="248" t="s">
        <v>336</v>
      </c>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50"/>
      <c r="BQ73" s="3">
        <v>42</v>
      </c>
      <c r="BR73" s="3">
        <f t="shared" si="4"/>
        <v>861</v>
      </c>
      <c r="BS73" s="3"/>
      <c r="BT73" s="3">
        <v>42</v>
      </c>
      <c r="BU73" s="8">
        <f t="shared" si="5"/>
        <v>645.75</v>
      </c>
      <c r="BW73" s="17" t="str">
        <f>IF(文字131="","",文字131)</f>
        <v/>
      </c>
      <c r="BX73" s="7" t="s">
        <v>253</v>
      </c>
      <c r="BY73" s="2" t="s">
        <v>254</v>
      </c>
      <c r="BZ73" s="2" t="s">
        <v>138</v>
      </c>
      <c r="CA73" s="2" t="s">
        <v>31</v>
      </c>
      <c r="CB73" s="2" t="s">
        <v>17</v>
      </c>
      <c r="CC73" s="10" t="s">
        <v>249</v>
      </c>
      <c r="CD73" s="10" t="s">
        <v>33</v>
      </c>
      <c r="CE73" s="2" t="s">
        <v>250</v>
      </c>
      <c r="CF73" s="2">
        <v>24</v>
      </c>
      <c r="CG73" s="2">
        <v>22</v>
      </c>
    </row>
    <row r="74" spans="2:85" ht="24" customHeight="1" thickBot="1" x14ac:dyDescent="0.45">
      <c r="B74" s="129"/>
      <c r="C74" s="277"/>
      <c r="D74" s="278"/>
      <c r="E74" s="278"/>
      <c r="F74" s="278"/>
      <c r="G74" s="279"/>
      <c r="H74" s="83"/>
      <c r="I74" s="47" t="s">
        <v>244</v>
      </c>
      <c r="J74" s="84"/>
      <c r="K74" s="251"/>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52"/>
      <c r="AU74" s="252"/>
      <c r="AV74" s="252"/>
      <c r="AW74" s="252"/>
      <c r="AX74" s="252"/>
      <c r="AY74" s="252"/>
      <c r="AZ74" s="252"/>
      <c r="BA74" s="252"/>
      <c r="BB74" s="252"/>
      <c r="BC74" s="253"/>
      <c r="BQ74" s="3">
        <v>43</v>
      </c>
      <c r="BR74" s="3">
        <f t="shared" si="4"/>
        <v>882</v>
      </c>
      <c r="BS74" s="3"/>
      <c r="BT74" s="3">
        <v>43</v>
      </c>
      <c r="BU74" s="8">
        <f t="shared" si="5"/>
        <v>661.5</v>
      </c>
      <c r="BW74" s="17" t="str">
        <f>IF(文字132="","",文字132)</f>
        <v/>
      </c>
      <c r="BX74" s="7" t="s">
        <v>255</v>
      </c>
      <c r="BY74" s="2" t="s">
        <v>256</v>
      </c>
      <c r="BZ74" s="2" t="s">
        <v>138</v>
      </c>
      <c r="CA74" s="2" t="s">
        <v>31</v>
      </c>
      <c r="CB74" s="2" t="s">
        <v>17</v>
      </c>
      <c r="CC74" s="10" t="s">
        <v>249</v>
      </c>
      <c r="CD74" s="10" t="s">
        <v>33</v>
      </c>
      <c r="CE74" s="2" t="s">
        <v>250</v>
      </c>
      <c r="CF74" s="2">
        <v>24</v>
      </c>
      <c r="CG74" s="2">
        <v>35</v>
      </c>
    </row>
    <row r="75" spans="2:85" ht="24" customHeight="1" x14ac:dyDescent="0.4">
      <c r="B75" s="127" t="s">
        <v>340</v>
      </c>
      <c r="C75" s="254" t="s">
        <v>355</v>
      </c>
      <c r="D75" s="255"/>
      <c r="E75" s="255"/>
      <c r="F75" s="255"/>
      <c r="G75" s="256"/>
      <c r="H75" s="49" t="s">
        <v>401</v>
      </c>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50"/>
      <c r="BE75" s="15"/>
      <c r="BF75" s="7" t="s">
        <v>266</v>
      </c>
      <c r="BG75" s="2" t="s">
        <v>102</v>
      </c>
      <c r="BH75" s="2" t="s">
        <v>267</v>
      </c>
      <c r="BI75" s="2">
        <f>FIND("C",BH75)</f>
        <v>4</v>
      </c>
      <c r="BJ75">
        <f>VALUE(MID(BH75,2,BI75-2))</f>
        <v>52</v>
      </c>
      <c r="BK75">
        <f>VALUE(RIGHT(BH75,LEN(BH75)-BI75))</f>
        <v>8</v>
      </c>
      <c r="BL75">
        <v>1071</v>
      </c>
      <c r="BM75">
        <v>110.25</v>
      </c>
      <c r="BN75">
        <f>IF(LEFT($BF75,2)="GB",BL75,BL75+2)</f>
        <v>1073</v>
      </c>
      <c r="BO75">
        <f>IF(LEFT($BF75,2)="GB",BM75-5,BM75)</f>
        <v>110.25</v>
      </c>
      <c r="BQ75" s="3">
        <v>21</v>
      </c>
      <c r="BR75" s="3">
        <f t="shared" ref="BR75:BR83" si="27">21*(BQ75-1)</f>
        <v>420</v>
      </c>
      <c r="BS75" s="3"/>
      <c r="BT75" s="3">
        <v>21</v>
      </c>
      <c r="BU75" s="8">
        <f t="shared" ref="BU75:BU83" si="28">15.75*(BT75-1)</f>
        <v>315</v>
      </c>
      <c r="BW75" s="17" t="str">
        <f>IF(文字118="","",文字118)</f>
        <v/>
      </c>
      <c r="BX75" s="7" t="s">
        <v>268</v>
      </c>
      <c r="BY75" s="2" t="s">
        <v>269</v>
      </c>
      <c r="CF75" s="2">
        <v>17</v>
      </c>
      <c r="CG75" s="2">
        <v>8</v>
      </c>
    </row>
    <row r="76" spans="2:85" ht="24" customHeight="1" x14ac:dyDescent="0.4">
      <c r="B76" s="128"/>
      <c r="C76" s="139"/>
      <c r="D76" s="140"/>
      <c r="E76" s="140"/>
      <c r="F76" s="140"/>
      <c r="G76" s="141"/>
      <c r="H76" s="85"/>
      <c r="I76" s="34" t="s">
        <v>270</v>
      </c>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86"/>
      <c r="AJ76" s="35" t="s">
        <v>271</v>
      </c>
      <c r="AK76" s="35"/>
      <c r="AL76" s="35"/>
      <c r="AM76" s="35"/>
      <c r="AN76" s="35"/>
      <c r="AO76" s="35"/>
      <c r="AP76" s="35"/>
      <c r="AQ76" s="35"/>
      <c r="AR76" s="35"/>
      <c r="AS76" s="35"/>
      <c r="AT76" s="35"/>
      <c r="AU76" s="35"/>
      <c r="AV76" s="35"/>
      <c r="AW76" s="35"/>
      <c r="AX76" s="35"/>
      <c r="AY76" s="35"/>
      <c r="AZ76" s="35"/>
      <c r="BA76" s="35"/>
      <c r="BB76" s="35"/>
      <c r="BC76" s="36"/>
      <c r="BE76" s="6"/>
      <c r="BF76" s="7" t="s">
        <v>272</v>
      </c>
      <c r="BG76" s="2" t="s">
        <v>273</v>
      </c>
      <c r="BH76" s="2" t="s">
        <v>274</v>
      </c>
      <c r="BI76" s="2">
        <f>FIND("C",BH76)</f>
        <v>4</v>
      </c>
      <c r="BJ76">
        <f>VALUE(MID(BH76,2,BI76-2))</f>
        <v>88</v>
      </c>
      <c r="BK76">
        <f>VALUE(RIGHT(BH76,LEN(BH76)-BI76))+1</f>
        <v>19</v>
      </c>
      <c r="BL76">
        <v>1827</v>
      </c>
      <c r="BM76">
        <v>283.5</v>
      </c>
      <c r="BN76">
        <f>IF(LEFT($BF76,2)="GB",BL76,BL76+2)</f>
        <v>1827</v>
      </c>
      <c r="BO76">
        <f>IF(LEFT($BF76,2)="GB",BM76-5,BM76)</f>
        <v>278.5</v>
      </c>
      <c r="BQ76" s="3">
        <v>22</v>
      </c>
      <c r="BR76" s="3">
        <f t="shared" si="27"/>
        <v>441</v>
      </c>
      <c r="BS76" s="3"/>
      <c r="BT76" s="3">
        <v>22</v>
      </c>
      <c r="BU76" s="8">
        <f t="shared" si="28"/>
        <v>330.75</v>
      </c>
      <c r="BW76" s="17" t="str">
        <f>IF(文字119="","",文字119)</f>
        <v/>
      </c>
      <c r="BX76" s="7" t="s">
        <v>275</v>
      </c>
      <c r="BY76" s="2" t="s">
        <v>83</v>
      </c>
      <c r="BZ76" s="2" t="s">
        <v>84</v>
      </c>
      <c r="CA76" s="2" t="s">
        <v>85</v>
      </c>
      <c r="CB76" s="2" t="s">
        <v>17</v>
      </c>
      <c r="CC76" s="10" t="s">
        <v>33</v>
      </c>
      <c r="CD76" s="10" t="s">
        <v>33</v>
      </c>
      <c r="CF76" s="2">
        <v>16</v>
      </c>
      <c r="CG76" s="2">
        <v>30</v>
      </c>
    </row>
    <row r="77" spans="2:85" ht="24" customHeight="1" x14ac:dyDescent="0.4">
      <c r="B77" s="128"/>
      <c r="C77" s="139"/>
      <c r="D77" s="140"/>
      <c r="E77" s="140"/>
      <c r="F77" s="140"/>
      <c r="G77" s="141"/>
      <c r="H77" s="85"/>
      <c r="I77" s="25" t="s">
        <v>276</v>
      </c>
      <c r="J77" s="25"/>
      <c r="K77" s="25"/>
      <c r="L77" s="25"/>
      <c r="M77" s="25"/>
      <c r="N77" s="25"/>
      <c r="O77" s="25"/>
      <c r="P77" s="25"/>
      <c r="Q77" s="25"/>
      <c r="R77" s="25"/>
      <c r="S77" s="25"/>
      <c r="T77" s="25"/>
      <c r="U77" s="25"/>
      <c r="V77" s="35"/>
      <c r="W77" s="35"/>
      <c r="X77" s="35"/>
      <c r="Y77" s="35"/>
      <c r="Z77" s="35"/>
      <c r="AA77" s="35"/>
      <c r="AB77" s="35"/>
      <c r="AC77" s="35"/>
      <c r="AD77" s="25"/>
      <c r="AE77" s="25"/>
      <c r="AF77" s="25"/>
      <c r="AG77" s="25"/>
      <c r="AH77" s="25"/>
      <c r="AI77" s="86"/>
      <c r="AJ77" s="35" t="s">
        <v>390</v>
      </c>
      <c r="AK77" s="35"/>
      <c r="AL77" s="25"/>
      <c r="AM77" s="35"/>
      <c r="AN77" s="35"/>
      <c r="AO77" s="35"/>
      <c r="AP77" s="35"/>
      <c r="AQ77" s="35"/>
      <c r="AR77" s="35"/>
      <c r="AS77" s="35"/>
      <c r="AT77" s="35"/>
      <c r="AU77" s="35"/>
      <c r="AV77" s="35"/>
      <c r="AW77" s="35"/>
      <c r="AX77" s="35"/>
      <c r="AY77" s="35"/>
      <c r="AZ77" s="35"/>
      <c r="BA77" s="35"/>
      <c r="BB77" s="35"/>
      <c r="BC77" s="32"/>
      <c r="BE77" s="6"/>
      <c r="BF77" s="7"/>
      <c r="BQ77" s="3"/>
      <c r="BR77" s="3"/>
      <c r="BS77" s="3"/>
      <c r="BT77" s="3"/>
      <c r="BU77" s="8"/>
      <c r="BW77" s="17"/>
      <c r="BX77" s="7"/>
      <c r="CC77" s="10"/>
      <c r="CD77" s="10"/>
    </row>
    <row r="78" spans="2:85" ht="24" customHeight="1" x14ac:dyDescent="0.4">
      <c r="B78" s="128"/>
      <c r="C78" s="139"/>
      <c r="D78" s="140"/>
      <c r="E78" s="140"/>
      <c r="F78" s="140"/>
      <c r="G78" s="141"/>
      <c r="H78" s="85"/>
      <c r="I78" s="25" t="s">
        <v>391</v>
      </c>
      <c r="J78" s="25"/>
      <c r="K78" s="25"/>
      <c r="L78" s="25"/>
      <c r="M78" s="25"/>
      <c r="N78" s="25"/>
      <c r="O78" s="25"/>
      <c r="P78" s="25"/>
      <c r="Q78" s="25"/>
      <c r="R78" s="25"/>
      <c r="S78" s="25"/>
      <c r="T78" s="25"/>
      <c r="U78" s="25"/>
      <c r="V78" s="35"/>
      <c r="W78" s="35"/>
      <c r="X78" s="35"/>
      <c r="Y78" s="35"/>
      <c r="Z78" s="35"/>
      <c r="AA78" s="35"/>
      <c r="AB78" s="35"/>
      <c r="AC78" s="35"/>
      <c r="AD78" s="25"/>
      <c r="AE78" s="25"/>
      <c r="AF78" s="25"/>
      <c r="AG78" s="25"/>
      <c r="AH78" s="25"/>
      <c r="AI78" s="86"/>
      <c r="AJ78" s="35" t="s">
        <v>392</v>
      </c>
      <c r="AK78" s="35"/>
      <c r="AL78" s="25"/>
      <c r="AM78" s="35"/>
      <c r="AN78" s="35"/>
      <c r="AO78" s="35"/>
      <c r="AP78" s="35"/>
      <c r="AQ78" s="35"/>
      <c r="AR78" s="35"/>
      <c r="AS78" s="35"/>
      <c r="AT78" s="35"/>
      <c r="AU78" s="35"/>
      <c r="AV78" s="35"/>
      <c r="AW78" s="35"/>
      <c r="AX78" s="35"/>
      <c r="AY78" s="35"/>
      <c r="AZ78" s="35"/>
      <c r="BA78" s="35"/>
      <c r="BB78" s="35"/>
      <c r="BC78" s="32"/>
      <c r="BE78" s="6"/>
      <c r="BF78" s="7"/>
      <c r="BQ78" s="3"/>
      <c r="BR78" s="3"/>
      <c r="BS78" s="3"/>
      <c r="BT78" s="3"/>
      <c r="BU78" s="8"/>
      <c r="BW78" s="17"/>
      <c r="BX78" s="7"/>
      <c r="CC78" s="10"/>
      <c r="CD78" s="10"/>
    </row>
    <row r="79" spans="2:85" ht="24" customHeight="1" x14ac:dyDescent="0.4">
      <c r="B79" s="128"/>
      <c r="C79" s="139"/>
      <c r="D79" s="140"/>
      <c r="E79" s="140"/>
      <c r="F79" s="140"/>
      <c r="G79" s="141"/>
      <c r="H79" s="85"/>
      <c r="I79" s="25" t="s">
        <v>393</v>
      </c>
      <c r="J79" s="25"/>
      <c r="K79" s="25"/>
      <c r="L79" s="25"/>
      <c r="M79" s="25"/>
      <c r="N79" s="25"/>
      <c r="O79" s="62" t="s">
        <v>277</v>
      </c>
      <c r="P79" s="25"/>
      <c r="Q79" s="63"/>
      <c r="R79" s="63"/>
      <c r="S79" s="63"/>
      <c r="T79" s="63"/>
      <c r="U79" s="63"/>
      <c r="V79" s="63"/>
      <c r="W79" s="63"/>
      <c r="X79" s="63"/>
      <c r="Y79" s="63"/>
      <c r="Z79" s="63"/>
      <c r="AA79" s="63"/>
      <c r="AB79" s="63"/>
      <c r="AC79" s="63"/>
      <c r="AD79" s="63"/>
      <c r="AE79" s="63"/>
      <c r="AF79" s="63"/>
      <c r="AG79" s="63"/>
      <c r="AH79" s="64" t="s">
        <v>199</v>
      </c>
      <c r="AI79" s="25"/>
      <c r="AJ79" s="25"/>
      <c r="AK79" s="25"/>
      <c r="AL79" s="29"/>
      <c r="AM79" s="29"/>
      <c r="AN79" s="29"/>
      <c r="AO79" s="29"/>
      <c r="AP79" s="29"/>
      <c r="AQ79" s="29"/>
      <c r="AR79" s="29"/>
      <c r="AS79" s="29"/>
      <c r="AT79" s="29"/>
      <c r="AU79" s="29"/>
      <c r="AV79" s="29"/>
      <c r="AW79" s="29"/>
      <c r="AX79" s="29"/>
      <c r="AY79" s="29"/>
      <c r="AZ79" s="29"/>
      <c r="BA79" s="29"/>
      <c r="BB79" s="29"/>
      <c r="BC79" s="32"/>
      <c r="BE79" s="15"/>
      <c r="BF79" s="7" t="s">
        <v>278</v>
      </c>
      <c r="BG79" s="2" t="s">
        <v>97</v>
      </c>
      <c r="BH79" s="2" t="s">
        <v>279</v>
      </c>
      <c r="BI79" s="2">
        <f>FIND("C",BH79)</f>
        <v>4</v>
      </c>
      <c r="BJ79">
        <f>VALUE(MID(BH79,2,BI79-2))</f>
        <v>88</v>
      </c>
      <c r="BK79">
        <f>VALUE(RIGHT(BH79,LEN(BH79)-BI79))</f>
        <v>19</v>
      </c>
      <c r="BL79">
        <v>1827</v>
      </c>
      <c r="BM79">
        <v>283.5</v>
      </c>
      <c r="BN79">
        <f>IF(LEFT($BF79,2)="GB",BL79,BL79+2)</f>
        <v>1829</v>
      </c>
      <c r="BO79">
        <f>IF(LEFT($BF79,2)="GB",BM79-5,BM79)</f>
        <v>283.5</v>
      </c>
      <c r="BQ79" s="3">
        <v>23</v>
      </c>
      <c r="BR79" s="3">
        <f t="shared" si="27"/>
        <v>462</v>
      </c>
      <c r="BS79" s="3"/>
      <c r="BT79" s="3">
        <v>23</v>
      </c>
      <c r="BU79" s="8">
        <f t="shared" si="28"/>
        <v>346.5</v>
      </c>
      <c r="BW79" s="17" t="str">
        <f>IF(文字120="","",文字120)</f>
        <v/>
      </c>
      <c r="BX79" s="7" t="s">
        <v>280</v>
      </c>
      <c r="BY79" s="2" t="s">
        <v>281</v>
      </c>
      <c r="CF79" s="2">
        <v>17</v>
      </c>
      <c r="CG79" s="2">
        <v>27</v>
      </c>
    </row>
    <row r="80" spans="2:85" ht="24" customHeight="1" x14ac:dyDescent="0.4">
      <c r="B80" s="128"/>
      <c r="C80" s="139"/>
      <c r="D80" s="140"/>
      <c r="E80" s="140"/>
      <c r="F80" s="140"/>
      <c r="G80" s="141"/>
      <c r="H80" s="280" t="s">
        <v>389</v>
      </c>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280"/>
      <c r="AJ80" s="280"/>
      <c r="AK80" s="280"/>
      <c r="AL80" s="280"/>
      <c r="AM80" s="280"/>
      <c r="AN80" s="280"/>
      <c r="AO80" s="280"/>
      <c r="AP80" s="280"/>
      <c r="AQ80" s="280"/>
      <c r="AR80" s="280"/>
      <c r="AS80" s="280"/>
      <c r="AT80" s="280"/>
      <c r="AU80" s="280"/>
      <c r="AV80" s="280"/>
      <c r="AW80" s="280"/>
      <c r="AX80" s="280"/>
      <c r="AY80" s="280"/>
      <c r="AZ80" s="280"/>
      <c r="BA80" s="280"/>
      <c r="BB80" s="280"/>
      <c r="BC80" s="281"/>
      <c r="BE80" s="6"/>
      <c r="BH80"/>
      <c r="BQ80" s="3">
        <v>58</v>
      </c>
      <c r="BR80" s="3">
        <f t="shared" si="27"/>
        <v>1197</v>
      </c>
      <c r="BS80" s="3"/>
      <c r="BT80" s="3">
        <v>58</v>
      </c>
      <c r="BU80" s="8">
        <f t="shared" si="28"/>
        <v>897.75</v>
      </c>
      <c r="BW80" s="9" t="e">
        <f>IF(数量121="","",数量121)</f>
        <v>#REF!</v>
      </c>
      <c r="BX80" s="7" t="s">
        <v>302</v>
      </c>
      <c r="BY80" s="2" t="s">
        <v>303</v>
      </c>
      <c r="BZ80" s="2" t="s">
        <v>15</v>
      </c>
      <c r="CA80" s="2" t="s">
        <v>16</v>
      </c>
      <c r="CB80" s="2" t="s">
        <v>168</v>
      </c>
      <c r="CC80" s="10" t="s">
        <v>41</v>
      </c>
      <c r="CD80" s="10" t="s">
        <v>33</v>
      </c>
      <c r="CE80" s="2" t="s">
        <v>34</v>
      </c>
      <c r="CF80" s="2">
        <v>32</v>
      </c>
      <c r="CG80" s="2">
        <v>43</v>
      </c>
    </row>
    <row r="81" spans="2:85" ht="24" customHeight="1" x14ac:dyDescent="0.4">
      <c r="B81" s="128"/>
      <c r="C81" s="139"/>
      <c r="D81" s="140"/>
      <c r="E81" s="140"/>
      <c r="F81" s="140"/>
      <c r="G81" s="141"/>
      <c r="H81" s="282" t="s">
        <v>406</v>
      </c>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282"/>
      <c r="AI81" s="282"/>
      <c r="AJ81" s="282"/>
      <c r="AK81" s="282"/>
      <c r="AL81" s="282"/>
      <c r="AM81" s="282"/>
      <c r="AN81" s="282"/>
      <c r="AO81" s="282"/>
      <c r="AP81" s="282"/>
      <c r="AQ81" s="282"/>
      <c r="AR81" s="282"/>
      <c r="AS81" s="282"/>
      <c r="AT81" s="282"/>
      <c r="AU81" s="282"/>
      <c r="AV81" s="282"/>
      <c r="AW81" s="282"/>
      <c r="AX81" s="282"/>
      <c r="AY81" s="282"/>
      <c r="AZ81" s="282"/>
      <c r="BA81" s="282"/>
      <c r="BB81" s="282"/>
      <c r="BC81" s="283"/>
      <c r="BE81" s="6"/>
      <c r="BH81"/>
      <c r="BQ81" s="3">
        <v>60</v>
      </c>
      <c r="BR81" s="3">
        <f t="shared" si="27"/>
        <v>1239</v>
      </c>
      <c r="BS81" s="3"/>
      <c r="BT81" s="3">
        <v>60</v>
      </c>
      <c r="BU81" s="8">
        <f t="shared" si="28"/>
        <v>929.25</v>
      </c>
      <c r="BW81" s="9" t="e">
        <f>IF(数量123="","",数量123)</f>
        <v>#REF!</v>
      </c>
      <c r="BX81" s="7" t="s">
        <v>304</v>
      </c>
      <c r="BY81" s="2" t="s">
        <v>305</v>
      </c>
      <c r="BZ81" s="2" t="s">
        <v>15</v>
      </c>
      <c r="CA81" s="2" t="s">
        <v>16</v>
      </c>
      <c r="CB81" s="2" t="s">
        <v>168</v>
      </c>
      <c r="CC81" s="10" t="s">
        <v>41</v>
      </c>
      <c r="CD81" s="10" t="s">
        <v>33</v>
      </c>
      <c r="CE81" s="2" t="s">
        <v>34</v>
      </c>
      <c r="CF81" s="2">
        <v>33</v>
      </c>
      <c r="CG81" s="2">
        <v>37</v>
      </c>
    </row>
    <row r="82" spans="2:85" ht="24" customHeight="1" x14ac:dyDescent="0.4">
      <c r="B82" s="128"/>
      <c r="C82" s="139"/>
      <c r="D82" s="140"/>
      <c r="E82" s="140"/>
      <c r="F82" s="140"/>
      <c r="G82" s="141"/>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282"/>
      <c r="AO82" s="282"/>
      <c r="AP82" s="282"/>
      <c r="AQ82" s="282"/>
      <c r="AR82" s="282"/>
      <c r="AS82" s="282"/>
      <c r="AT82" s="282"/>
      <c r="AU82" s="282"/>
      <c r="AV82" s="282"/>
      <c r="AW82" s="282"/>
      <c r="AX82" s="282"/>
      <c r="AY82" s="282"/>
      <c r="AZ82" s="282"/>
      <c r="BA82" s="282"/>
      <c r="BB82" s="282"/>
      <c r="BC82" s="283"/>
      <c r="BE82" s="6"/>
      <c r="BH82"/>
      <c r="BQ82" s="3"/>
      <c r="BR82" s="3"/>
      <c r="BS82" s="3"/>
      <c r="BT82" s="3"/>
      <c r="BU82" s="8"/>
      <c r="BW82" s="9"/>
      <c r="BX82" s="7"/>
      <c r="CC82" s="10"/>
      <c r="CD82" s="10"/>
    </row>
    <row r="83" spans="2:85" ht="24" customHeight="1" thickBot="1" x14ac:dyDescent="0.45">
      <c r="B83" s="129"/>
      <c r="C83" s="277"/>
      <c r="D83" s="278"/>
      <c r="E83" s="278"/>
      <c r="F83" s="278"/>
      <c r="G83" s="279"/>
      <c r="H83" s="284"/>
      <c r="I83" s="284"/>
      <c r="J83" s="284"/>
      <c r="K83" s="284"/>
      <c r="L83" s="284"/>
      <c r="M83" s="284"/>
      <c r="N83" s="284"/>
      <c r="O83" s="284"/>
      <c r="P83" s="284"/>
      <c r="Q83" s="284"/>
      <c r="R83" s="284"/>
      <c r="S83" s="284"/>
      <c r="T83" s="284"/>
      <c r="U83" s="284"/>
      <c r="V83" s="284"/>
      <c r="W83" s="284"/>
      <c r="X83" s="284"/>
      <c r="Y83" s="284"/>
      <c r="Z83" s="284"/>
      <c r="AA83" s="284"/>
      <c r="AB83" s="284"/>
      <c r="AC83" s="284"/>
      <c r="AD83" s="284"/>
      <c r="AE83" s="284"/>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5"/>
      <c r="BE83" s="6"/>
      <c r="BH83"/>
      <c r="BQ83" s="3">
        <v>62</v>
      </c>
      <c r="BR83" s="3">
        <f t="shared" si="27"/>
        <v>1281</v>
      </c>
      <c r="BS83" s="3"/>
      <c r="BT83" s="3">
        <v>62</v>
      </c>
      <c r="BU83" s="8">
        <f t="shared" si="28"/>
        <v>960.75</v>
      </c>
      <c r="BW83" s="9" t="e">
        <f>IF(数量125="","",数量125)</f>
        <v>#REF!</v>
      </c>
      <c r="BX83" s="7" t="s">
        <v>306</v>
      </c>
      <c r="BY83" s="2" t="s">
        <v>307</v>
      </c>
      <c r="BZ83" s="2" t="s">
        <v>15</v>
      </c>
      <c r="CA83" s="2" t="s">
        <v>16</v>
      </c>
      <c r="CB83" s="2" t="s">
        <v>168</v>
      </c>
      <c r="CC83" s="10" t="s">
        <v>41</v>
      </c>
      <c r="CD83" s="10" t="s">
        <v>33</v>
      </c>
      <c r="CE83" s="2" t="s">
        <v>34</v>
      </c>
      <c r="CF83" s="2">
        <v>33</v>
      </c>
      <c r="CG83" s="2">
        <v>51</v>
      </c>
    </row>
    <row r="84" spans="2:85" ht="24" customHeight="1" x14ac:dyDescent="0.4">
      <c r="B84" s="274" t="s">
        <v>362</v>
      </c>
      <c r="C84" s="275"/>
      <c r="D84" s="275"/>
      <c r="E84" s="275"/>
      <c r="F84" s="275"/>
      <c r="G84" s="275"/>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5"/>
      <c r="AF84" s="275"/>
      <c r="AG84" s="275"/>
      <c r="AH84" s="275"/>
      <c r="AI84" s="275"/>
      <c r="AJ84" s="275"/>
      <c r="AK84" s="275"/>
      <c r="AL84" s="275"/>
      <c r="AM84" s="275"/>
      <c r="AN84" s="275"/>
      <c r="AO84" s="275"/>
      <c r="AP84" s="275"/>
      <c r="AQ84" s="275"/>
      <c r="AR84" s="275"/>
      <c r="AS84" s="275"/>
      <c r="AT84" s="275"/>
      <c r="AU84" s="275"/>
      <c r="AV84" s="275"/>
      <c r="AW84" s="275"/>
      <c r="AX84" s="275"/>
      <c r="AY84" s="275"/>
      <c r="AZ84" s="275"/>
      <c r="BA84" s="275"/>
      <c r="BB84" s="275"/>
      <c r="BC84" s="276"/>
      <c r="BE84" s="6"/>
      <c r="BH84"/>
      <c r="BP84" s="40"/>
      <c r="BQ84" s="3">
        <v>82</v>
      </c>
      <c r="BR84" s="3">
        <f t="shared" ref="BR84:BR105" si="29">21*(BQ84-1)</f>
        <v>1701</v>
      </c>
      <c r="BS84" s="3"/>
      <c r="BT84" s="3">
        <v>82</v>
      </c>
      <c r="BU84" s="8">
        <f t="shared" ref="BU84:BU97" si="30">15.75*(BT84-1)</f>
        <v>1275.75</v>
      </c>
    </row>
    <row r="85" spans="2:85" ht="24" customHeight="1" x14ac:dyDescent="0.4">
      <c r="B85" s="265" t="s">
        <v>406</v>
      </c>
      <c r="C85" s="266"/>
      <c r="D85" s="266"/>
      <c r="E85" s="266"/>
      <c r="F85" s="266"/>
      <c r="G85" s="266"/>
      <c r="H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266"/>
      <c r="AQ85" s="266"/>
      <c r="AR85" s="266"/>
      <c r="AS85" s="266"/>
      <c r="AT85" s="266"/>
      <c r="AU85" s="266"/>
      <c r="AV85" s="266"/>
      <c r="AW85" s="266"/>
      <c r="AX85" s="266"/>
      <c r="AY85" s="266"/>
      <c r="AZ85" s="266"/>
      <c r="BA85" s="266"/>
      <c r="BB85" s="266"/>
      <c r="BC85" s="267"/>
      <c r="BE85" s="6"/>
      <c r="BH85"/>
      <c r="BP85" s="40"/>
      <c r="BQ85" s="3">
        <v>83</v>
      </c>
      <c r="BR85" s="3">
        <f t="shared" si="29"/>
        <v>1722</v>
      </c>
      <c r="BS85" s="3"/>
      <c r="BT85" s="3">
        <v>83</v>
      </c>
      <c r="BU85" s="8">
        <f t="shared" si="30"/>
        <v>1291.5</v>
      </c>
    </row>
    <row r="86" spans="2:85" ht="24" customHeight="1" x14ac:dyDescent="0.4">
      <c r="B86" s="268"/>
      <c r="C86" s="269"/>
      <c r="D86" s="269"/>
      <c r="E86" s="269"/>
      <c r="F86" s="269"/>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69"/>
      <c r="AF86" s="269"/>
      <c r="AG86" s="269"/>
      <c r="AH86" s="269"/>
      <c r="AI86" s="269"/>
      <c r="AJ86" s="269"/>
      <c r="AK86" s="269"/>
      <c r="AL86" s="269"/>
      <c r="AM86" s="269"/>
      <c r="AN86" s="269"/>
      <c r="AO86" s="269"/>
      <c r="AP86" s="269"/>
      <c r="AQ86" s="269"/>
      <c r="AR86" s="269"/>
      <c r="AS86" s="269"/>
      <c r="AT86" s="269"/>
      <c r="AU86" s="269"/>
      <c r="AV86" s="269"/>
      <c r="AW86" s="269"/>
      <c r="AX86" s="269"/>
      <c r="AY86" s="269"/>
      <c r="AZ86" s="269"/>
      <c r="BA86" s="269"/>
      <c r="BB86" s="269"/>
      <c r="BC86" s="270"/>
      <c r="BE86" s="6"/>
      <c r="BH86"/>
      <c r="BP86" s="40"/>
      <c r="BQ86" s="3">
        <v>84</v>
      </c>
      <c r="BR86" s="3">
        <f t="shared" si="29"/>
        <v>1743</v>
      </c>
      <c r="BS86" s="3"/>
      <c r="BT86" s="3">
        <v>84</v>
      </c>
      <c r="BU86" s="8">
        <f t="shared" si="30"/>
        <v>1307.25</v>
      </c>
    </row>
    <row r="87" spans="2:85" ht="24" customHeight="1" thickBot="1" x14ac:dyDescent="0.45">
      <c r="B87" s="271"/>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2"/>
      <c r="AP87" s="272"/>
      <c r="AQ87" s="272"/>
      <c r="AR87" s="272"/>
      <c r="AS87" s="272"/>
      <c r="AT87" s="272"/>
      <c r="AU87" s="272"/>
      <c r="AV87" s="272"/>
      <c r="AW87" s="272"/>
      <c r="AX87" s="272"/>
      <c r="AY87" s="272"/>
      <c r="AZ87" s="272"/>
      <c r="BA87" s="272"/>
      <c r="BB87" s="272"/>
      <c r="BC87" s="273"/>
      <c r="BE87" s="6"/>
      <c r="BH87"/>
      <c r="BP87" s="40"/>
      <c r="BQ87" s="3">
        <v>85</v>
      </c>
      <c r="BR87" s="3">
        <f t="shared" si="29"/>
        <v>1764</v>
      </c>
      <c r="BS87" s="3"/>
      <c r="BT87" s="3">
        <v>85</v>
      </c>
      <c r="BU87" s="8">
        <f t="shared" si="30"/>
        <v>1323</v>
      </c>
    </row>
    <row r="88" spans="2:85" ht="24" customHeight="1" x14ac:dyDescent="0.4">
      <c r="B88" s="214" t="s">
        <v>314</v>
      </c>
      <c r="C88" s="215"/>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5"/>
      <c r="AF88" s="215"/>
      <c r="AG88" s="215"/>
      <c r="AH88" s="215"/>
      <c r="AI88" s="215"/>
      <c r="AJ88" s="215"/>
      <c r="AK88" s="215"/>
      <c r="AL88" s="215"/>
      <c r="AM88" s="215"/>
      <c r="AN88" s="215"/>
      <c r="AO88" s="215"/>
      <c r="AP88" s="215"/>
      <c r="AQ88" s="215"/>
      <c r="AR88" s="215"/>
      <c r="AS88" s="215"/>
      <c r="AT88" s="215"/>
      <c r="AU88" s="215"/>
      <c r="AV88" s="215"/>
      <c r="AW88" s="215"/>
      <c r="AX88" s="215"/>
      <c r="AY88" s="215"/>
      <c r="AZ88" s="215"/>
      <c r="BA88" s="215"/>
      <c r="BB88" s="215"/>
      <c r="BC88" s="216"/>
      <c r="BE88" s="6"/>
      <c r="BH88"/>
      <c r="BQ88" s="3">
        <v>95</v>
      </c>
      <c r="BR88" s="3">
        <f t="shared" si="29"/>
        <v>1974</v>
      </c>
      <c r="BS88" s="3"/>
      <c r="BT88" s="3">
        <v>95</v>
      </c>
      <c r="BU88" s="8">
        <f t="shared" si="30"/>
        <v>1480.5</v>
      </c>
    </row>
    <row r="89" spans="2:85" ht="24" customHeight="1" x14ac:dyDescent="0.4">
      <c r="B89" s="217" t="s">
        <v>315</v>
      </c>
      <c r="C89" s="113"/>
      <c r="D89" s="113"/>
      <c r="E89" s="113"/>
      <c r="F89" s="113"/>
      <c r="G89" s="113"/>
      <c r="H89" s="114"/>
      <c r="I89" s="27" t="s">
        <v>316</v>
      </c>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8"/>
      <c r="BE89" s="6"/>
      <c r="BH89"/>
      <c r="BQ89" s="3">
        <v>96</v>
      </c>
      <c r="BR89" s="3">
        <f t="shared" si="29"/>
        <v>1995</v>
      </c>
      <c r="BS89" s="3"/>
      <c r="BT89" s="3">
        <v>96</v>
      </c>
      <c r="BU89" s="8">
        <f t="shared" si="30"/>
        <v>1496.25</v>
      </c>
    </row>
    <row r="90" spans="2:85" ht="24" customHeight="1" x14ac:dyDescent="0.4">
      <c r="B90" s="218"/>
      <c r="C90" s="115"/>
      <c r="D90" s="115"/>
      <c r="E90" s="115"/>
      <c r="F90" s="115"/>
      <c r="G90" s="115"/>
      <c r="H90" s="116"/>
      <c r="I90" s="31"/>
      <c r="J90" s="25" t="s">
        <v>237</v>
      </c>
      <c r="K90" s="25"/>
      <c r="L90" s="25"/>
      <c r="M90" s="25"/>
      <c r="N90" s="25"/>
      <c r="O90" s="25"/>
      <c r="P90" s="25" t="s">
        <v>186</v>
      </c>
      <c r="Q90" s="25"/>
      <c r="R90" s="25"/>
      <c r="S90" s="25"/>
      <c r="T90" s="25"/>
      <c r="U90" s="25"/>
      <c r="V90" s="25" t="s">
        <v>317</v>
      </c>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32"/>
      <c r="BE90" s="6"/>
      <c r="BH90"/>
      <c r="BQ90" s="3">
        <v>97</v>
      </c>
      <c r="BR90" s="3">
        <f t="shared" si="29"/>
        <v>2016</v>
      </c>
      <c r="BS90" s="3"/>
      <c r="BT90" s="3">
        <v>97</v>
      </c>
      <c r="BU90" s="8">
        <f t="shared" si="30"/>
        <v>1512</v>
      </c>
    </row>
    <row r="91" spans="2:85" ht="24" customHeight="1" x14ac:dyDescent="0.4">
      <c r="B91" s="217" t="s">
        <v>399</v>
      </c>
      <c r="C91" s="113"/>
      <c r="D91" s="113"/>
      <c r="E91" s="113"/>
      <c r="F91" s="113"/>
      <c r="G91" s="113"/>
      <c r="H91" s="114"/>
      <c r="I91" s="27" t="s">
        <v>395</v>
      </c>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8"/>
      <c r="BE91" s="6"/>
      <c r="BH91"/>
      <c r="BQ91" s="3"/>
      <c r="BR91" s="3"/>
      <c r="BS91" s="3"/>
      <c r="BT91" s="3"/>
      <c r="BU91" s="8"/>
    </row>
    <row r="92" spans="2:85" ht="24" customHeight="1" x14ac:dyDescent="0.4">
      <c r="B92" s="218"/>
      <c r="C92" s="115"/>
      <c r="D92" s="115"/>
      <c r="E92" s="115"/>
      <c r="F92" s="115"/>
      <c r="G92" s="115"/>
      <c r="H92" s="116"/>
      <c r="I92" s="31"/>
      <c r="J92" s="46" t="s">
        <v>396</v>
      </c>
      <c r="K92" s="46"/>
      <c r="L92" s="46"/>
      <c r="M92" s="46"/>
      <c r="N92" s="33"/>
      <c r="O92" s="46"/>
      <c r="P92" s="46"/>
      <c r="Q92" s="46"/>
      <c r="R92" s="46"/>
      <c r="S92" s="29"/>
      <c r="T92" s="29"/>
      <c r="U92" s="29"/>
      <c r="V92" s="33"/>
      <c r="W92" s="29"/>
      <c r="X92" s="29"/>
      <c r="Y92" s="29"/>
      <c r="Z92" s="29"/>
      <c r="AA92" s="29"/>
      <c r="AB92" s="29"/>
      <c r="AC92" s="29"/>
      <c r="AD92" s="29"/>
      <c r="AE92" s="29"/>
      <c r="AF92" s="29"/>
      <c r="AG92" s="25"/>
      <c r="AH92" s="25"/>
      <c r="AI92" s="25"/>
      <c r="AJ92" s="25"/>
      <c r="AK92" s="25"/>
      <c r="AL92" s="25"/>
      <c r="AM92" s="25"/>
      <c r="AN92" s="25"/>
      <c r="AO92" s="25"/>
      <c r="AP92" s="25"/>
      <c r="AQ92" s="25"/>
      <c r="AR92" s="25"/>
      <c r="AS92" s="25"/>
      <c r="AT92" s="25"/>
      <c r="AU92" s="25"/>
      <c r="AV92" s="25"/>
      <c r="AW92" s="25"/>
      <c r="AX92" s="25"/>
      <c r="AY92" s="25"/>
      <c r="AZ92" s="25"/>
      <c r="BA92" s="25"/>
      <c r="BB92" s="25"/>
      <c r="BC92" s="32"/>
      <c r="BE92" s="6"/>
      <c r="BH92"/>
      <c r="BQ92" s="3"/>
      <c r="BR92" s="3"/>
      <c r="BS92" s="3"/>
      <c r="BT92" s="3"/>
      <c r="BU92" s="8"/>
    </row>
    <row r="93" spans="2:85" ht="24" customHeight="1" x14ac:dyDescent="0.4">
      <c r="B93" s="217" t="s">
        <v>400</v>
      </c>
      <c r="C93" s="113"/>
      <c r="D93" s="113"/>
      <c r="E93" s="113"/>
      <c r="F93" s="113"/>
      <c r="G93" s="113"/>
      <c r="H93" s="114"/>
      <c r="I93" s="24" t="s">
        <v>397</v>
      </c>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8"/>
      <c r="BE93" s="6"/>
      <c r="BH93"/>
      <c r="BQ93" s="3"/>
      <c r="BR93" s="3"/>
      <c r="BS93" s="3"/>
      <c r="BT93" s="3"/>
      <c r="BU93" s="8"/>
    </row>
    <row r="94" spans="2:85" ht="24" customHeight="1" x14ac:dyDescent="0.4">
      <c r="B94" s="218"/>
      <c r="C94" s="115"/>
      <c r="D94" s="115"/>
      <c r="E94" s="115"/>
      <c r="F94" s="115"/>
      <c r="G94" s="115"/>
      <c r="H94" s="116"/>
      <c r="I94" s="26"/>
      <c r="J94" s="46" t="s">
        <v>396</v>
      </c>
      <c r="K94" s="46"/>
      <c r="L94" s="46"/>
      <c r="M94" s="46"/>
      <c r="N94" s="33"/>
      <c r="O94" s="46"/>
      <c r="P94" s="46"/>
      <c r="Q94" s="25"/>
      <c r="R94" s="46"/>
      <c r="S94" s="29"/>
      <c r="T94" s="29"/>
      <c r="U94" s="29"/>
      <c r="V94" s="33"/>
      <c r="W94" s="29"/>
      <c r="X94" s="29"/>
      <c r="Y94" s="29"/>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32"/>
      <c r="BE94" s="6"/>
      <c r="BH94"/>
      <c r="BQ94" s="3"/>
      <c r="BR94" s="3"/>
      <c r="BS94" s="3"/>
      <c r="BT94" s="3"/>
      <c r="BU94" s="8"/>
    </row>
    <row r="95" spans="2:85" ht="24" customHeight="1" x14ac:dyDescent="0.4">
      <c r="B95" s="217" t="s">
        <v>411</v>
      </c>
      <c r="C95" s="113"/>
      <c r="D95" s="113"/>
      <c r="E95" s="113"/>
      <c r="F95" s="113"/>
      <c r="G95" s="113"/>
      <c r="H95" s="114"/>
      <c r="I95" s="27" t="s">
        <v>398</v>
      </c>
      <c r="J95" s="24"/>
      <c r="K95" s="24"/>
      <c r="L95" s="24"/>
      <c r="M95" s="24"/>
      <c r="N95" s="24"/>
      <c r="O95" s="42"/>
      <c r="P95" s="42"/>
      <c r="Q95" s="42"/>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8"/>
      <c r="BE95" s="6"/>
      <c r="BH95"/>
      <c r="BQ95" s="3">
        <v>98</v>
      </c>
      <c r="BR95" s="3">
        <f t="shared" si="29"/>
        <v>2037</v>
      </c>
      <c r="BS95" s="3"/>
      <c r="BT95" s="3">
        <v>98</v>
      </c>
      <c r="BU95" s="8">
        <f t="shared" si="30"/>
        <v>1527.75</v>
      </c>
    </row>
    <row r="96" spans="2:85" ht="24" customHeight="1" x14ac:dyDescent="0.4">
      <c r="B96" s="218"/>
      <c r="C96" s="115"/>
      <c r="D96" s="115"/>
      <c r="E96" s="115"/>
      <c r="F96" s="115"/>
      <c r="G96" s="115"/>
      <c r="H96" s="116"/>
      <c r="I96" s="26"/>
      <c r="J96" s="46" t="s">
        <v>241</v>
      </c>
      <c r="K96" s="46"/>
      <c r="L96" s="46"/>
      <c r="M96" s="46"/>
      <c r="N96" s="46"/>
      <c r="O96" s="41"/>
      <c r="P96" s="41" t="s">
        <v>244</v>
      </c>
      <c r="Q96" s="41"/>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32"/>
      <c r="BE96" s="6"/>
      <c r="BH96"/>
      <c r="BQ96" s="3">
        <v>99</v>
      </c>
      <c r="BR96" s="3">
        <f t="shared" si="29"/>
        <v>2058</v>
      </c>
      <c r="BS96" s="3"/>
      <c r="BT96" s="3">
        <v>99</v>
      </c>
      <c r="BU96" s="8">
        <f t="shared" si="30"/>
        <v>1543.5</v>
      </c>
    </row>
    <row r="97" spans="2:85" ht="24" customHeight="1" x14ac:dyDescent="0.4">
      <c r="B97" s="219" t="s">
        <v>318</v>
      </c>
      <c r="C97" s="220"/>
      <c r="D97" s="220"/>
      <c r="E97" s="220"/>
      <c r="F97" s="220"/>
      <c r="G97" s="220"/>
      <c r="H97" s="221"/>
      <c r="I97" s="27"/>
      <c r="J97" s="24" t="s">
        <v>319</v>
      </c>
      <c r="K97" s="24"/>
      <c r="L97" s="24"/>
      <c r="M97" s="24"/>
      <c r="N97" s="24"/>
      <c r="O97" s="24"/>
      <c r="P97" s="24"/>
      <c r="Q97" s="24"/>
      <c r="R97" s="24"/>
      <c r="S97" s="24"/>
      <c r="T97" s="24" t="s">
        <v>320</v>
      </c>
      <c r="U97" s="24"/>
      <c r="V97" s="24"/>
      <c r="W97" s="24"/>
      <c r="X97" s="24"/>
      <c r="Y97" s="24"/>
      <c r="Z97" s="24"/>
      <c r="AA97" s="24"/>
      <c r="AB97" s="24"/>
      <c r="AC97" s="24"/>
      <c r="AD97" s="24"/>
      <c r="AE97" s="24" t="s">
        <v>321</v>
      </c>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8"/>
      <c r="BD97" s="43"/>
      <c r="BE97" s="6"/>
      <c r="BH97"/>
      <c r="BQ97" s="3">
        <v>101</v>
      </c>
      <c r="BR97" s="3">
        <f t="shared" si="29"/>
        <v>2100</v>
      </c>
      <c r="BS97" s="3"/>
      <c r="BT97" s="3">
        <v>101</v>
      </c>
      <c r="BU97" s="8">
        <f t="shared" si="30"/>
        <v>1575</v>
      </c>
    </row>
    <row r="98" spans="2:85" ht="24" customHeight="1" thickBot="1" x14ac:dyDescent="0.45">
      <c r="B98" s="222"/>
      <c r="C98" s="223"/>
      <c r="D98" s="223"/>
      <c r="E98" s="223"/>
      <c r="F98" s="223"/>
      <c r="G98" s="223"/>
      <c r="H98" s="224"/>
      <c r="I98" s="44"/>
      <c r="J98" s="37" t="s">
        <v>322</v>
      </c>
      <c r="K98" s="37"/>
      <c r="L98" s="37"/>
      <c r="M98" s="38" t="s">
        <v>198</v>
      </c>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37" t="s">
        <v>199</v>
      </c>
      <c r="AK98" s="37"/>
      <c r="AL98" s="37"/>
      <c r="AM98" s="37"/>
      <c r="AN98" s="37"/>
      <c r="AO98" s="37"/>
      <c r="AP98" s="37"/>
      <c r="AQ98" s="37"/>
      <c r="AR98" s="37"/>
      <c r="AS98" s="37"/>
      <c r="AT98" s="38"/>
      <c r="AU98" s="37"/>
      <c r="AV98" s="37"/>
      <c r="AW98" s="37"/>
      <c r="AX98" s="37"/>
      <c r="AY98" s="37"/>
      <c r="AZ98" s="37"/>
      <c r="BA98" s="37"/>
      <c r="BB98" s="37"/>
      <c r="BC98" s="39"/>
      <c r="BD98" s="43"/>
      <c r="BE98" s="6"/>
      <c r="BH98"/>
      <c r="BQ98" s="3">
        <v>102</v>
      </c>
      <c r="BR98" s="3">
        <f t="shared" si="29"/>
        <v>2121</v>
      </c>
      <c r="BS98" s="3"/>
      <c r="BT98" s="3"/>
      <c r="BU98" s="3"/>
    </row>
    <row r="99" spans="2:85" ht="24" customHeight="1" x14ac:dyDescent="0.4">
      <c r="B99" s="207" t="s">
        <v>323</v>
      </c>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7"/>
      <c r="AT99" s="207"/>
      <c r="AU99" s="207"/>
      <c r="AV99" s="207"/>
      <c r="AW99" s="207"/>
      <c r="AX99" s="207"/>
      <c r="AY99" s="207"/>
      <c r="AZ99" s="207"/>
      <c r="BA99" s="207"/>
      <c r="BB99" s="207"/>
      <c r="BC99" s="207"/>
      <c r="BE99" s="6"/>
      <c r="BH99"/>
      <c r="BQ99" s="3">
        <v>103</v>
      </c>
      <c r="BR99" s="3">
        <f t="shared" si="29"/>
        <v>2142</v>
      </c>
      <c r="BS99" s="3"/>
      <c r="BT99" s="3"/>
      <c r="BU99" s="3"/>
    </row>
    <row r="100" spans="2:85" ht="24" customHeight="1" x14ac:dyDescent="0.15">
      <c r="B100" s="201" t="s">
        <v>324</v>
      </c>
      <c r="C100" s="201"/>
      <c r="D100" s="201"/>
      <c r="E100" s="201"/>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01"/>
      <c r="AI100" s="201"/>
      <c r="AJ100" s="201"/>
      <c r="AK100" s="201"/>
      <c r="AL100" s="201"/>
      <c r="AM100" s="201"/>
      <c r="AN100" s="201"/>
      <c r="AO100" s="201"/>
      <c r="AP100" s="201"/>
      <c r="AQ100" s="201"/>
      <c r="AR100" s="201"/>
      <c r="AS100" s="201"/>
      <c r="AT100" s="201"/>
      <c r="AU100" s="201"/>
      <c r="AV100" s="201"/>
      <c r="AW100" s="201"/>
      <c r="AX100" s="201"/>
      <c r="AY100" s="201"/>
      <c r="AZ100" s="201"/>
      <c r="BA100" s="201"/>
      <c r="BB100" s="201"/>
      <c r="BC100" s="201"/>
      <c r="BE100" s="6"/>
      <c r="BH100"/>
      <c r="BQ100" s="3">
        <v>104</v>
      </c>
      <c r="BR100" s="3">
        <f t="shared" si="29"/>
        <v>2163</v>
      </c>
      <c r="BS100" s="3"/>
      <c r="BT100" s="3"/>
      <c r="BU100" s="3"/>
    </row>
    <row r="101" spans="2:85" ht="24" customHeight="1" x14ac:dyDescent="0.4">
      <c r="B101" s="202" t="s">
        <v>325</v>
      </c>
      <c r="C101" s="202"/>
      <c r="D101" s="202"/>
      <c r="E101" s="202"/>
      <c r="F101" s="202"/>
      <c r="G101" s="202"/>
      <c r="H101" s="202"/>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2"/>
      <c r="AG101" s="202"/>
      <c r="AH101" s="202"/>
      <c r="AI101" s="202"/>
      <c r="AJ101" s="202"/>
      <c r="AK101" s="202"/>
      <c r="AL101" s="202"/>
      <c r="AM101" s="202"/>
      <c r="AN101" s="202"/>
      <c r="AO101" s="202"/>
      <c r="AP101" s="202"/>
      <c r="AQ101" s="202"/>
      <c r="AR101" s="202"/>
      <c r="AS101" s="202"/>
      <c r="AT101" s="202"/>
      <c r="AU101" s="202"/>
      <c r="AV101" s="202"/>
      <c r="AW101" s="202"/>
      <c r="AX101" s="202"/>
      <c r="AY101" s="202"/>
      <c r="AZ101" s="202"/>
      <c r="BA101" s="202"/>
      <c r="BB101" s="202"/>
      <c r="BC101" s="202"/>
      <c r="BE101" s="6"/>
      <c r="BH101"/>
      <c r="BQ101" s="3">
        <v>105</v>
      </c>
      <c r="BR101" s="3">
        <f t="shared" si="29"/>
        <v>2184</v>
      </c>
      <c r="BS101" s="3"/>
      <c r="BT101" s="3"/>
      <c r="BU101" s="3"/>
    </row>
    <row r="102" spans="2:85" ht="24" customHeight="1" x14ac:dyDescent="0.4">
      <c r="B102" s="202"/>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c r="AE102" s="202"/>
      <c r="AF102" s="202"/>
      <c r="AG102" s="202"/>
      <c r="AH102" s="202"/>
      <c r="AI102" s="202"/>
      <c r="AJ102" s="202"/>
      <c r="AK102" s="202"/>
      <c r="AL102" s="202"/>
      <c r="AM102" s="202"/>
      <c r="AN102" s="202"/>
      <c r="AO102" s="202"/>
      <c r="AP102" s="202"/>
      <c r="AQ102" s="202"/>
      <c r="AR102" s="202"/>
      <c r="AS102" s="202"/>
      <c r="AT102" s="202"/>
      <c r="AU102" s="202"/>
      <c r="AV102" s="202"/>
      <c r="AW102" s="202"/>
      <c r="AX102" s="202"/>
      <c r="AY102" s="202"/>
      <c r="AZ102" s="202"/>
      <c r="BA102" s="202"/>
      <c r="BB102" s="202"/>
      <c r="BC102" s="202"/>
      <c r="BE102" s="6"/>
      <c r="BH102"/>
      <c r="BQ102" s="3">
        <v>106</v>
      </c>
      <c r="BR102" s="3">
        <f t="shared" si="29"/>
        <v>2205</v>
      </c>
      <c r="BS102" s="3"/>
      <c r="BT102" s="3"/>
      <c r="BU102" s="3"/>
    </row>
    <row r="103" spans="2:85" s="1" customFormat="1" ht="24" customHeight="1" x14ac:dyDescent="0.4">
      <c r="B103" s="203" t="s">
        <v>412</v>
      </c>
      <c r="C103" s="204"/>
      <c r="D103" s="204"/>
      <c r="E103" s="204"/>
      <c r="F103" s="204"/>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5"/>
      <c r="BA103" s="212" t="s">
        <v>326</v>
      </c>
      <c r="BB103" s="213"/>
      <c r="BC103" s="213"/>
      <c r="BE103" s="6"/>
      <c r="BF103" s="2"/>
      <c r="BG103" s="2"/>
      <c r="BH103"/>
      <c r="BI103" s="2"/>
      <c r="BJ103"/>
      <c r="BK103"/>
      <c r="BL103"/>
      <c r="BM103"/>
      <c r="BN103"/>
      <c r="BO103"/>
      <c r="BP103"/>
      <c r="BQ103" s="3">
        <v>107</v>
      </c>
      <c r="BR103" s="3">
        <f t="shared" si="29"/>
        <v>2226</v>
      </c>
      <c r="BS103" s="45"/>
      <c r="BT103" s="45"/>
      <c r="BU103" s="45"/>
      <c r="BW103" s="2"/>
      <c r="BX103" s="2"/>
      <c r="BY103" s="2"/>
      <c r="BZ103" s="2"/>
      <c r="CA103" s="2"/>
      <c r="CB103" s="2"/>
      <c r="CC103" s="2"/>
      <c r="CD103" s="2"/>
      <c r="CE103" s="2"/>
      <c r="CF103" s="2"/>
      <c r="CG103" s="2"/>
    </row>
    <row r="104" spans="2:85" s="1" customFormat="1" ht="24" customHeight="1" x14ac:dyDescent="0.4">
      <c r="B104" s="206"/>
      <c r="C104" s="207"/>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7"/>
      <c r="AT104" s="207"/>
      <c r="AU104" s="207"/>
      <c r="AV104" s="207"/>
      <c r="AW104" s="207"/>
      <c r="AX104" s="207"/>
      <c r="AY104" s="207"/>
      <c r="AZ104" s="208"/>
      <c r="BA104" s="212"/>
      <c r="BB104" s="213"/>
      <c r="BC104" s="213"/>
      <c r="BE104" s="6"/>
      <c r="BF104" s="2"/>
      <c r="BG104" s="2"/>
      <c r="BH104"/>
      <c r="BI104" s="2"/>
      <c r="BJ104"/>
      <c r="BK104"/>
      <c r="BL104"/>
      <c r="BM104"/>
      <c r="BN104"/>
      <c r="BO104"/>
      <c r="BP104"/>
      <c r="BQ104" s="3">
        <v>108</v>
      </c>
      <c r="BR104" s="3">
        <f t="shared" si="29"/>
        <v>2247</v>
      </c>
      <c r="BS104" s="45"/>
      <c r="BT104" s="45"/>
      <c r="BU104" s="45"/>
      <c r="BW104" s="2"/>
      <c r="BX104" s="2"/>
      <c r="BY104" s="2"/>
      <c r="BZ104" s="2"/>
      <c r="CA104" s="2"/>
      <c r="CB104" s="2"/>
      <c r="CC104" s="2"/>
      <c r="CD104" s="2"/>
      <c r="CE104" s="2"/>
      <c r="CF104" s="2"/>
      <c r="CG104" s="2"/>
    </row>
    <row r="105" spans="2:85" s="1" customFormat="1" ht="24" customHeight="1" x14ac:dyDescent="0.4">
      <c r="B105" s="209"/>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c r="AA105" s="210"/>
      <c r="AB105" s="210"/>
      <c r="AC105" s="210"/>
      <c r="AD105" s="210"/>
      <c r="AE105" s="210"/>
      <c r="AF105" s="210"/>
      <c r="AG105" s="210"/>
      <c r="AH105" s="210"/>
      <c r="AI105" s="210"/>
      <c r="AJ105" s="210"/>
      <c r="AK105" s="210"/>
      <c r="AL105" s="210"/>
      <c r="AM105" s="210"/>
      <c r="AN105" s="210"/>
      <c r="AO105" s="210"/>
      <c r="AP105" s="210"/>
      <c r="AQ105" s="210"/>
      <c r="AR105" s="210"/>
      <c r="AS105" s="210"/>
      <c r="AT105" s="210"/>
      <c r="AU105" s="210"/>
      <c r="AV105" s="210"/>
      <c r="AW105" s="210"/>
      <c r="AX105" s="210"/>
      <c r="AY105" s="210"/>
      <c r="AZ105" s="211"/>
      <c r="BA105" s="212"/>
      <c r="BB105" s="213"/>
      <c r="BC105" s="213"/>
      <c r="BE105" s="6"/>
      <c r="BF105" s="2"/>
      <c r="BG105" s="2"/>
      <c r="BH105"/>
      <c r="BI105" s="2"/>
      <c r="BJ105"/>
      <c r="BK105"/>
      <c r="BL105"/>
      <c r="BM105"/>
      <c r="BN105"/>
      <c r="BO105"/>
      <c r="BP105"/>
      <c r="BQ105" s="3">
        <v>109</v>
      </c>
      <c r="BR105" s="3">
        <f t="shared" si="29"/>
        <v>2268</v>
      </c>
      <c r="BS105" s="45"/>
      <c r="BT105" s="45"/>
      <c r="BU105" s="45"/>
      <c r="BW105" s="2"/>
      <c r="BX105" s="2"/>
      <c r="BY105" s="2"/>
      <c r="BZ105" s="2"/>
      <c r="CA105" s="2"/>
      <c r="CB105" s="2"/>
      <c r="CC105" s="2"/>
      <c r="CD105" s="2"/>
      <c r="CE105" s="2"/>
      <c r="CF105" s="2"/>
      <c r="CG105" s="2"/>
    </row>
    <row r="106" spans="2:85" ht="24" customHeight="1" x14ac:dyDescent="0.4"/>
    <row r="107" spans="2:85" ht="24" customHeight="1" x14ac:dyDescent="0.4"/>
    <row r="108" spans="2:85" ht="24" customHeight="1" x14ac:dyDescent="0.4"/>
    <row r="109" spans="2:85" ht="24" customHeight="1" x14ac:dyDescent="0.4"/>
    <row r="110" spans="2:85" ht="21" customHeight="1" x14ac:dyDescent="0.4"/>
    <row r="111" spans="2:85" ht="21" customHeight="1" x14ac:dyDescent="0.4"/>
    <row r="112" spans="2:85"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sheetData>
  <mergeCells count="159">
    <mergeCell ref="H46:BC46"/>
    <mergeCell ref="H22:BC22"/>
    <mergeCell ref="H41:R41"/>
    <mergeCell ref="C32:G34"/>
    <mergeCell ref="M33:Q33"/>
    <mergeCell ref="Y33:AK34"/>
    <mergeCell ref="AL33:BC34"/>
    <mergeCell ref="O34:V34"/>
    <mergeCell ref="C24:G24"/>
    <mergeCell ref="H23:BC23"/>
    <mergeCell ref="C23:G23"/>
    <mergeCell ref="H27:BC29"/>
    <mergeCell ref="H25:BC26"/>
    <mergeCell ref="C25:G26"/>
    <mergeCell ref="C46:G48"/>
    <mergeCell ref="H39:BC40"/>
    <mergeCell ref="H47:BC48"/>
    <mergeCell ref="H24:BC24"/>
    <mergeCell ref="C27:G29"/>
    <mergeCell ref="C22:G22"/>
    <mergeCell ref="C41:G42"/>
    <mergeCell ref="AP41:BC42"/>
    <mergeCell ref="AD41:AO42"/>
    <mergeCell ref="H42:P42"/>
    <mergeCell ref="B85:BC87"/>
    <mergeCell ref="B84:BC84"/>
    <mergeCell ref="C71:G72"/>
    <mergeCell ref="C73:G74"/>
    <mergeCell ref="C75:G83"/>
    <mergeCell ref="AX52:AY52"/>
    <mergeCell ref="BA52:BB52"/>
    <mergeCell ref="C54:G58"/>
    <mergeCell ref="H80:BC80"/>
    <mergeCell ref="H81:BC83"/>
    <mergeCell ref="H56:BC56"/>
    <mergeCell ref="C64:G67"/>
    <mergeCell ref="C59:G61"/>
    <mergeCell ref="AT68:AU68"/>
    <mergeCell ref="O69:P69"/>
    <mergeCell ref="Z69:AA69"/>
    <mergeCell ref="AJ69:AK69"/>
    <mergeCell ref="AR69:AS69"/>
    <mergeCell ref="P64:BC65"/>
    <mergeCell ref="P66:BC67"/>
    <mergeCell ref="J64:O65"/>
    <mergeCell ref="J66:O67"/>
    <mergeCell ref="H59:BC59"/>
    <mergeCell ref="L68:M68"/>
    <mergeCell ref="S68:T68"/>
    <mergeCell ref="AA68:AB68"/>
    <mergeCell ref="AH68:AI68"/>
    <mergeCell ref="J54:O55"/>
    <mergeCell ref="H57:BC58"/>
    <mergeCell ref="BA49:BC50"/>
    <mergeCell ref="AL53:AQ53"/>
    <mergeCell ref="AV53:BC53"/>
    <mergeCell ref="B51:W53"/>
    <mergeCell ref="AU52:AV52"/>
    <mergeCell ref="B54:B61"/>
    <mergeCell ref="B64:B74"/>
    <mergeCell ref="C68:G70"/>
    <mergeCell ref="P54:BC55"/>
    <mergeCell ref="K71:BC72"/>
    <mergeCell ref="K73:BC74"/>
    <mergeCell ref="C62:G63"/>
    <mergeCell ref="P62:BC62"/>
    <mergeCell ref="P63:BC63"/>
    <mergeCell ref="H60:BC61"/>
    <mergeCell ref="B100:BC100"/>
    <mergeCell ref="B101:BC102"/>
    <mergeCell ref="B103:AZ105"/>
    <mergeCell ref="BA103:BC105"/>
    <mergeCell ref="B88:BC88"/>
    <mergeCell ref="B89:H90"/>
    <mergeCell ref="B97:H98"/>
    <mergeCell ref="N98:AI98"/>
    <mergeCell ref="B95:H96"/>
    <mergeCell ref="B99:BC99"/>
    <mergeCell ref="B91:H92"/>
    <mergeCell ref="B93:H94"/>
    <mergeCell ref="B2:W4"/>
    <mergeCell ref="AU3:AV3"/>
    <mergeCell ref="AX3:AY3"/>
    <mergeCell ref="BA3:BB3"/>
    <mergeCell ref="AL4:AQ4"/>
    <mergeCell ref="AV4:BC4"/>
    <mergeCell ref="AA10:AM10"/>
    <mergeCell ref="AP10:BC10"/>
    <mergeCell ref="I11:L11"/>
    <mergeCell ref="P11:AM11"/>
    <mergeCell ref="B6:BC6"/>
    <mergeCell ref="AG7:BC8"/>
    <mergeCell ref="H9:T10"/>
    <mergeCell ref="U9:Z10"/>
    <mergeCell ref="AD9:AM9"/>
    <mergeCell ref="AP9:BC9"/>
    <mergeCell ref="B7:B12"/>
    <mergeCell ref="C7:G8"/>
    <mergeCell ref="C9:G10"/>
    <mergeCell ref="C11:G12"/>
    <mergeCell ref="H7:Z8"/>
    <mergeCell ref="AA7:AF8"/>
    <mergeCell ref="J12:AM12"/>
    <mergeCell ref="AN12:BC12"/>
    <mergeCell ref="B13:BC13"/>
    <mergeCell ref="H14:AC15"/>
    <mergeCell ref="AD14:AF15"/>
    <mergeCell ref="AJ14:BC14"/>
    <mergeCell ref="AG15:BC15"/>
    <mergeCell ref="C14:G15"/>
    <mergeCell ref="C16:G17"/>
    <mergeCell ref="O16:T16"/>
    <mergeCell ref="H17:K17"/>
    <mergeCell ref="L17:T17"/>
    <mergeCell ref="U16:Z17"/>
    <mergeCell ref="AE16:AG16"/>
    <mergeCell ref="AH16:AM16"/>
    <mergeCell ref="AE17:AM17"/>
    <mergeCell ref="AA16:AD16"/>
    <mergeCell ref="AA17:AD17"/>
    <mergeCell ref="H16:K16"/>
    <mergeCell ref="L16:N16"/>
    <mergeCell ref="B75:B83"/>
    <mergeCell ref="C30:G31"/>
    <mergeCell ref="K30:BC31"/>
    <mergeCell ref="B35:B40"/>
    <mergeCell ref="B14:B34"/>
    <mergeCell ref="C43:G45"/>
    <mergeCell ref="H43:BC43"/>
    <mergeCell ref="H44:BC45"/>
    <mergeCell ref="B41:B48"/>
    <mergeCell ref="M70:Q70"/>
    <mergeCell ref="S70:T70"/>
    <mergeCell ref="AK70:AM70"/>
    <mergeCell ref="AR70:AT70"/>
    <mergeCell ref="AY70:BA70"/>
    <mergeCell ref="C35:G40"/>
    <mergeCell ref="H35:BC35"/>
    <mergeCell ref="H36:BC37"/>
    <mergeCell ref="H38:BC38"/>
    <mergeCell ref="AP16:BC16"/>
    <mergeCell ref="AP17:BC17"/>
    <mergeCell ref="J21:AM21"/>
    <mergeCell ref="AN21:BC21"/>
    <mergeCell ref="H18:I19"/>
    <mergeCell ref="K18:N19"/>
    <mergeCell ref="W42:AA42"/>
    <mergeCell ref="C18:G19"/>
    <mergeCell ref="C20:G21"/>
    <mergeCell ref="AW18:AX18"/>
    <mergeCell ref="AZ19:BB19"/>
    <mergeCell ref="I20:L20"/>
    <mergeCell ref="P20:AM20"/>
    <mergeCell ref="S18:T18"/>
    <mergeCell ref="Z18:AA18"/>
    <mergeCell ref="AL18:AM18"/>
    <mergeCell ref="V19:W19"/>
    <mergeCell ref="AF19:AG19"/>
    <mergeCell ref="AO19:AP19"/>
  </mergeCells>
  <phoneticPr fontId="5"/>
  <dataValidations count="18">
    <dataValidation type="textLength" operator="lessThanOrEqual" allowBlank="1" showInputMessage="1" showErrorMessage="1" error="150字以内で記入" sqref="H68:BC70 H34:X34 R33:T33 U32:Y33 H32:M33 N32:T32 Z32:BC32" xr:uid="{850CBEE3-1792-40F5-A6F8-2F26D93AF635}">
      <formula1>101</formula1>
    </dataValidation>
    <dataValidation type="textLength" allowBlank="1" showInputMessage="1" showErrorMessage="1" error="西暦で入力" sqref="AU3:AV3" xr:uid="{A06375D1-9737-4221-AF04-F39B67E4D34E}">
      <formula1>4</formula1>
      <formula2>4</formula2>
    </dataValidation>
    <dataValidation type="textLength" operator="lessThanOrEqual" allowBlank="1" showInputMessage="1" showErrorMessage="1" error="150字以内で記入" sqref="H27:H28" xr:uid="{DD577C4C-C95C-4317-81BD-518E69A7D3A9}">
      <formula1>302</formula1>
    </dataValidation>
    <dataValidation type="textLength" operator="lessThanOrEqual" allowBlank="1" showInputMessage="1" showErrorMessage="1" error="300字以内で記入" sqref="BD60:BH63 C59:G61 C68:BC70 C32:BC34" xr:uid="{5ADF4324-FB60-4A88-AC2D-3EE459DBC30A}">
      <formula1>302</formula1>
    </dataValidation>
    <dataValidation type="whole" imeMode="disabled" operator="greaterThanOrEqual" allowBlank="1" showInputMessage="1" showErrorMessage="1" error="数値を正しく入力" sqref="AY70 L68 S68 AA68 AH68 AT68 O69 Z69 AR69:AR70 AJ69 H54:H55 AK70 S70 H18 S18 Z18 AL18 AW18 V19 AF19 AO19 H32:H33 O34" xr:uid="{46E2363F-6D0B-4709-99A1-61C36B851C53}">
      <formula1>1</formula1>
    </dataValidation>
    <dataValidation type="list" allowBlank="1" showInputMessage="1" showErrorMessage="1" error="プルダウンリストから選択" sqref="AI76:AI78 H76:H79" xr:uid="{6322490F-C02B-41ED-ADAA-398BB3FCD4F2}">
      <formula1>"○,1,2,3,4,5,6,7"</formula1>
    </dataValidation>
    <dataValidation imeMode="hiragana" allowBlank="1" showInputMessage="1" showErrorMessage="1" sqref="AD9 P11 P20 AJ14" xr:uid="{EDB7CA75-3798-4F47-A09F-8ACBE10CA432}"/>
    <dataValidation imeMode="disabled" allowBlank="1" showInputMessage="1" showErrorMessage="1" sqref="AN12 AN21" xr:uid="{1DD1CEC3-499C-464D-8AD3-2C94CAA15FB0}"/>
    <dataValidation type="textLength" imeMode="disabled" allowBlank="1" showInputMessage="1" showErrorMessage="1" sqref="I11 I20" xr:uid="{43613467-AFF1-41DA-BAD3-B3AD5D63AA89}">
      <formula1>7</formula1>
      <formula2>8</formula2>
    </dataValidation>
    <dataValidation type="textLength" operator="lessThanOrEqual" allowBlank="1" showInputMessage="1" showErrorMessage="1" error="70字以内で記入" sqref="H14:AC15" xr:uid="{9227200D-6C18-48E0-815C-E26CF22BF8FC}">
      <formula1>70</formula1>
    </dataValidation>
    <dataValidation type="textLength" operator="lessThanOrEqual" allowBlank="1" showInputMessage="1" showErrorMessage="1" error="300字以内で記入" sqref="H22:BC24" xr:uid="{3C4B4A19-FD7B-4562-A6D1-A7530670DC05}">
      <formula1>100</formula1>
    </dataValidation>
    <dataValidation type="textLength" operator="lessThanOrEqual" allowBlank="1" showInputMessage="1" showErrorMessage="1" sqref="X49:BC53 H49:W50" xr:uid="{147F78A8-62DC-42EB-B9AB-A05EBC0C6023}">
      <formula1>151</formula1>
    </dataValidation>
    <dataValidation type="textLength" operator="lessThanOrEqual" allowBlank="1" showInputMessage="1" showErrorMessage="1" error="150字以内で記入" sqref="H27:BC29" xr:uid="{AB45007F-0D8B-475B-BFEF-19CA9281F756}">
      <formula1>151</formula1>
    </dataValidation>
    <dataValidation type="textLength" operator="lessThanOrEqual" allowBlank="1" showInputMessage="1" showErrorMessage="1" sqref="I30:BC31" xr:uid="{388E7966-F175-4D80-8EED-A4C5D789BFFA}">
      <formula1>202</formula1>
    </dataValidation>
    <dataValidation type="textLength" operator="lessThanOrEqual" allowBlank="1" showInputMessage="1" showErrorMessage="1" error="300字以内で記入" sqref="H60:BC61 H57:BC58" xr:uid="{4C8088F5-1348-4826-BD1C-DF09C7364937}">
      <formula1>200</formula1>
    </dataValidation>
    <dataValidation type="textLength" operator="lessThanOrEqual" allowBlank="1" showInputMessage="1" showErrorMessage="1" error="150字以内で記入" sqref="H25:BC26" xr:uid="{793498D1-788B-4408-8CF5-FFE418B3D0FE}">
      <formula1>100</formula1>
    </dataValidation>
    <dataValidation type="textLength" operator="lessThanOrEqual" allowBlank="1" showInputMessage="1" showErrorMessage="1" sqref="H39:BC40 H44:BC45 H47:BC48 H36:BC37" xr:uid="{8D215FAC-E81B-41FD-BF16-C573CD9AB322}">
      <formula1>200</formula1>
    </dataValidation>
    <dataValidation type="textLength" operator="lessThanOrEqual" allowBlank="1" showInputMessage="1" showErrorMessage="1" sqref="H81:BC83 B85:BC87 P63:BC63" xr:uid="{B9F2DBD0-5BB4-41D9-87F6-3D72168EFCAC}">
      <formula1>300</formula1>
    </dataValidation>
  </dataValidations>
  <pageMargins left="0.39370078740157483" right="0" top="0.39370078740157483" bottom="0.19685039370078741" header="0.31496062992125984" footer="0.31496062992125984"/>
  <pageSetup paperSize="9" scale="60"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B101">
              <controlPr defaultSize="0" autoFill="0" autoPict="0">
                <anchor moveWithCells="1">
                  <from>
                    <xdr:col>16</xdr:col>
                    <xdr:colOff>133350</xdr:colOff>
                    <xdr:row>4</xdr:row>
                    <xdr:rowOff>0</xdr:rowOff>
                  </from>
                  <to>
                    <xdr:col>16</xdr:col>
                    <xdr:colOff>133350</xdr:colOff>
                    <xdr:row>5</xdr:row>
                    <xdr:rowOff>38100</xdr:rowOff>
                  </to>
                </anchor>
              </controlPr>
            </control>
          </mc:Choice>
        </mc:AlternateContent>
        <mc:AlternateContent xmlns:mc="http://schemas.openxmlformats.org/markup-compatibility/2006">
          <mc:Choice Requires="x14">
            <control shapeId="1026" r:id="rId5" name="RB101">
              <controlPr defaultSize="0" autoFill="0" autoLine="0" autoPict="0">
                <anchor moveWithCells="1">
                  <from>
                    <xdr:col>17</xdr:col>
                    <xdr:colOff>0</xdr:colOff>
                    <xdr:row>4</xdr:row>
                    <xdr:rowOff>28575</xdr:rowOff>
                  </from>
                  <to>
                    <xdr:col>17</xdr:col>
                    <xdr:colOff>0</xdr:colOff>
                    <xdr:row>4</xdr:row>
                    <xdr:rowOff>200025</xdr:rowOff>
                  </to>
                </anchor>
              </controlPr>
            </control>
          </mc:Choice>
        </mc:AlternateContent>
        <mc:AlternateContent xmlns:mc="http://schemas.openxmlformats.org/markup-compatibility/2006">
          <mc:Choice Requires="x14">
            <control shapeId="1027" r:id="rId6" name="RB102">
              <controlPr defaultSize="0" autoFill="0" autoLine="0" autoPict="0">
                <anchor moveWithCells="1">
                  <from>
                    <xdr:col>25</xdr:col>
                    <xdr:colOff>0</xdr:colOff>
                    <xdr:row>4</xdr:row>
                    <xdr:rowOff>28575</xdr:rowOff>
                  </from>
                  <to>
                    <xdr:col>25</xdr:col>
                    <xdr:colOff>0</xdr:colOff>
                    <xdr:row>4</xdr:row>
                    <xdr:rowOff>200025</xdr:rowOff>
                  </to>
                </anchor>
              </controlPr>
            </control>
          </mc:Choice>
        </mc:AlternateContent>
        <mc:AlternateContent xmlns:mc="http://schemas.openxmlformats.org/markup-compatibility/2006">
          <mc:Choice Requires="x14">
            <control shapeId="1028" r:id="rId7" name="CB101">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029" r:id="rId8" name="CB102">
              <controlPr defaultSize="0" autoFill="0" autoLine="0" autoPict="0">
                <anchor moveWithCells="1">
                  <from>
                    <xdr:col>19</xdr:col>
                    <xdr:colOff>0</xdr:colOff>
                    <xdr:row>40</xdr:row>
                    <xdr:rowOff>0</xdr:rowOff>
                  </from>
                  <to>
                    <xdr:col>19</xdr:col>
                    <xdr:colOff>0</xdr:colOff>
                    <xdr:row>40</xdr:row>
                    <xdr:rowOff>171450</xdr:rowOff>
                  </to>
                </anchor>
              </controlPr>
            </control>
          </mc:Choice>
        </mc:AlternateContent>
        <mc:AlternateContent xmlns:mc="http://schemas.openxmlformats.org/markup-compatibility/2006">
          <mc:Choice Requires="x14">
            <control shapeId="1030" r:id="rId9" name="CB103">
              <controlPr defaultSize="0" autoFill="0" autoLine="0" autoPict="0">
                <anchor moveWithCells="1">
                  <from>
                    <xdr:col>28</xdr:col>
                    <xdr:colOff>0</xdr:colOff>
                    <xdr:row>40</xdr:row>
                    <xdr:rowOff>0</xdr:rowOff>
                  </from>
                  <to>
                    <xdr:col>28</xdr:col>
                    <xdr:colOff>0</xdr:colOff>
                    <xdr:row>40</xdr:row>
                    <xdr:rowOff>171450</xdr:rowOff>
                  </to>
                </anchor>
              </controlPr>
            </control>
          </mc:Choice>
        </mc:AlternateContent>
        <mc:AlternateContent xmlns:mc="http://schemas.openxmlformats.org/markup-compatibility/2006">
          <mc:Choice Requires="x14">
            <control shapeId="1031" r:id="rId10" name="CB104">
              <controlPr defaultSize="0" autoFill="0" autoLine="0" autoPict="0">
                <anchor moveWithCells="1">
                  <from>
                    <xdr:col>40</xdr:col>
                    <xdr:colOff>0</xdr:colOff>
                    <xdr:row>40</xdr:row>
                    <xdr:rowOff>0</xdr:rowOff>
                  </from>
                  <to>
                    <xdr:col>40</xdr:col>
                    <xdr:colOff>0</xdr:colOff>
                    <xdr:row>40</xdr:row>
                    <xdr:rowOff>171450</xdr:rowOff>
                  </to>
                </anchor>
              </controlPr>
            </control>
          </mc:Choice>
        </mc:AlternateContent>
        <mc:AlternateContent xmlns:mc="http://schemas.openxmlformats.org/markup-compatibility/2006">
          <mc:Choice Requires="x14">
            <control shapeId="1032" r:id="rId11" name="CB105">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033" r:id="rId12" name="GB102">
              <controlPr defaultSize="0" autoFill="0" autoPict="0">
                <anchor moveWithCells="1">
                  <from>
                    <xdr:col>6</xdr:col>
                    <xdr:colOff>133350</xdr:colOff>
                    <xdr:row>74</xdr:row>
                    <xdr:rowOff>0</xdr:rowOff>
                  </from>
                  <to>
                    <xdr:col>6</xdr:col>
                    <xdr:colOff>133350</xdr:colOff>
                    <xdr:row>76</xdr:row>
                    <xdr:rowOff>19050</xdr:rowOff>
                  </to>
                </anchor>
              </controlPr>
            </control>
          </mc:Choice>
        </mc:AlternateContent>
        <mc:AlternateContent xmlns:mc="http://schemas.openxmlformats.org/markup-compatibility/2006">
          <mc:Choice Requires="x14">
            <control shapeId="1034" r:id="rId13" name="RB104">
              <controlPr defaultSize="0" autoFill="0" autoLine="0" autoPict="0">
                <anchor moveWithCells="1">
                  <from>
                    <xdr:col>7</xdr:col>
                    <xdr:colOff>0</xdr:colOff>
                    <xdr:row>70</xdr:row>
                    <xdr:rowOff>28575</xdr:rowOff>
                  </from>
                  <to>
                    <xdr:col>7</xdr:col>
                    <xdr:colOff>0</xdr:colOff>
                    <xdr:row>70</xdr:row>
                    <xdr:rowOff>200025</xdr:rowOff>
                  </to>
                </anchor>
              </controlPr>
            </control>
          </mc:Choice>
        </mc:AlternateContent>
        <mc:AlternateContent xmlns:mc="http://schemas.openxmlformats.org/markup-compatibility/2006">
          <mc:Choice Requires="x14">
            <control shapeId="1035" r:id="rId14" name="RB105">
              <controlPr defaultSize="0" autoFill="0" autoLine="0" autoPict="0">
                <anchor moveWithCells="1">
                  <from>
                    <xdr:col>7</xdr:col>
                    <xdr:colOff>0</xdr:colOff>
                    <xdr:row>71</xdr:row>
                    <xdr:rowOff>28575</xdr:rowOff>
                  </from>
                  <to>
                    <xdr:col>7</xdr:col>
                    <xdr:colOff>0</xdr:colOff>
                    <xdr:row>71</xdr:row>
                    <xdr:rowOff>200025</xdr:rowOff>
                  </to>
                </anchor>
              </controlPr>
            </control>
          </mc:Choice>
        </mc:AlternateContent>
        <mc:AlternateContent xmlns:mc="http://schemas.openxmlformats.org/markup-compatibility/2006">
          <mc:Choice Requires="x14">
            <control shapeId="1036" r:id="rId15" name="GB103">
              <controlPr defaultSize="0" autoFill="0" autoPict="0">
                <anchor moveWithCells="1">
                  <from>
                    <xdr:col>6</xdr:col>
                    <xdr:colOff>133350</xdr:colOff>
                    <xdr:row>74</xdr:row>
                    <xdr:rowOff>0</xdr:rowOff>
                  </from>
                  <to>
                    <xdr:col>6</xdr:col>
                    <xdr:colOff>133350</xdr:colOff>
                    <xdr:row>76</xdr:row>
                    <xdr:rowOff>19050</xdr:rowOff>
                  </to>
                </anchor>
              </controlPr>
            </control>
          </mc:Choice>
        </mc:AlternateContent>
        <mc:AlternateContent xmlns:mc="http://schemas.openxmlformats.org/markup-compatibility/2006">
          <mc:Choice Requires="x14">
            <control shapeId="1037" r:id="rId16" name="RB106">
              <controlPr defaultSize="0" autoFill="0" autoLine="0" autoPict="0">
                <anchor moveWithCells="1">
                  <from>
                    <xdr:col>7</xdr:col>
                    <xdr:colOff>0</xdr:colOff>
                    <xdr:row>72</xdr:row>
                    <xdr:rowOff>28575</xdr:rowOff>
                  </from>
                  <to>
                    <xdr:col>7</xdr:col>
                    <xdr:colOff>0</xdr:colOff>
                    <xdr:row>72</xdr:row>
                    <xdr:rowOff>200025</xdr:rowOff>
                  </to>
                </anchor>
              </controlPr>
            </control>
          </mc:Choice>
        </mc:AlternateContent>
        <mc:AlternateContent xmlns:mc="http://schemas.openxmlformats.org/markup-compatibility/2006">
          <mc:Choice Requires="x14">
            <control shapeId="1038" r:id="rId17" name="RB107">
              <controlPr defaultSize="0" autoFill="0" autoLine="0" autoPict="0">
                <anchor moveWithCells="1">
                  <from>
                    <xdr:col>7</xdr:col>
                    <xdr:colOff>0</xdr:colOff>
                    <xdr:row>73</xdr:row>
                    <xdr:rowOff>28575</xdr:rowOff>
                  </from>
                  <to>
                    <xdr:col>7</xdr:col>
                    <xdr:colOff>0</xdr:colOff>
                    <xdr:row>73</xdr:row>
                    <xdr:rowOff>200025</xdr:rowOff>
                  </to>
                </anchor>
              </controlPr>
            </control>
          </mc:Choice>
        </mc:AlternateContent>
        <mc:AlternateContent xmlns:mc="http://schemas.openxmlformats.org/markup-compatibility/2006">
          <mc:Choice Requires="x14">
            <control shapeId="1039" r:id="rId18" name="GB104">
              <controlPr defaultSize="0" autoFill="0" autoPict="0">
                <anchor moveWithCells="1">
                  <from>
                    <xdr:col>11</xdr:col>
                    <xdr:colOff>133350</xdr:colOff>
                    <xdr:row>74</xdr:row>
                    <xdr:rowOff>0</xdr:rowOff>
                  </from>
                  <to>
                    <xdr:col>11</xdr:col>
                    <xdr:colOff>133350</xdr:colOff>
                    <xdr:row>76</xdr:row>
                    <xdr:rowOff>19050</xdr:rowOff>
                  </to>
                </anchor>
              </controlPr>
            </control>
          </mc:Choice>
        </mc:AlternateContent>
        <mc:AlternateContent xmlns:mc="http://schemas.openxmlformats.org/markup-compatibility/2006">
          <mc:Choice Requires="x14">
            <control shapeId="1040" r:id="rId19" name="RB108">
              <controlPr defaultSize="0" autoFill="0" autoLine="0" autoPict="0">
                <anchor moveWithCells="1">
                  <from>
                    <xdr:col>12</xdr:col>
                    <xdr:colOff>0</xdr:colOff>
                    <xdr:row>53</xdr:row>
                    <xdr:rowOff>28575</xdr:rowOff>
                  </from>
                  <to>
                    <xdr:col>12</xdr:col>
                    <xdr:colOff>0</xdr:colOff>
                    <xdr:row>53</xdr:row>
                    <xdr:rowOff>200025</xdr:rowOff>
                  </to>
                </anchor>
              </controlPr>
            </control>
          </mc:Choice>
        </mc:AlternateContent>
        <mc:AlternateContent xmlns:mc="http://schemas.openxmlformats.org/markup-compatibility/2006">
          <mc:Choice Requires="x14">
            <control shapeId="1041" r:id="rId20" name="RB109">
              <controlPr defaultSize="0" autoFill="0" autoLine="0" autoPict="0">
                <anchor moveWithCells="1">
                  <from>
                    <xdr:col>12</xdr:col>
                    <xdr:colOff>0</xdr:colOff>
                    <xdr:row>54</xdr:row>
                    <xdr:rowOff>28575</xdr:rowOff>
                  </from>
                  <to>
                    <xdr:col>12</xdr:col>
                    <xdr:colOff>0</xdr:colOff>
                    <xdr:row>54</xdr:row>
                    <xdr:rowOff>200025</xdr:rowOff>
                  </to>
                </anchor>
              </controlPr>
            </control>
          </mc:Choice>
        </mc:AlternateContent>
        <mc:AlternateContent xmlns:mc="http://schemas.openxmlformats.org/markup-compatibility/2006">
          <mc:Choice Requires="x14">
            <control shapeId="1042" r:id="rId21" name="GB105">
              <controlPr defaultSize="0" autoFill="0" autoPict="0">
                <anchor moveWithCells="1">
                  <from>
                    <xdr:col>6</xdr:col>
                    <xdr:colOff>133350</xdr:colOff>
                    <xdr:row>83</xdr:row>
                    <xdr:rowOff>0</xdr:rowOff>
                  </from>
                  <to>
                    <xdr:col>6</xdr:col>
                    <xdr:colOff>133350</xdr:colOff>
                    <xdr:row>84</xdr:row>
                    <xdr:rowOff>285750</xdr:rowOff>
                  </to>
                </anchor>
              </controlPr>
            </control>
          </mc:Choice>
        </mc:AlternateContent>
        <mc:AlternateContent xmlns:mc="http://schemas.openxmlformats.org/markup-compatibility/2006">
          <mc:Choice Requires="x14">
            <control shapeId="1043" r:id="rId22" name="RB110">
              <controlPr defaultSize="0" autoFill="0" autoLine="0" autoPict="0">
                <anchor moveWithCells="1">
                  <from>
                    <xdr:col>7</xdr:col>
                    <xdr:colOff>0</xdr:colOff>
                    <xdr:row>48</xdr:row>
                    <xdr:rowOff>0</xdr:rowOff>
                  </from>
                  <to>
                    <xdr:col>7</xdr:col>
                    <xdr:colOff>0</xdr:colOff>
                    <xdr:row>48</xdr:row>
                    <xdr:rowOff>171450</xdr:rowOff>
                  </to>
                </anchor>
              </controlPr>
            </control>
          </mc:Choice>
        </mc:AlternateContent>
        <mc:AlternateContent xmlns:mc="http://schemas.openxmlformats.org/markup-compatibility/2006">
          <mc:Choice Requires="x14">
            <control shapeId="1044" r:id="rId23" name="RB111">
              <controlPr defaultSize="0" autoFill="0" autoLine="0" autoPict="0">
                <anchor moveWithCells="1">
                  <from>
                    <xdr:col>7</xdr:col>
                    <xdr:colOff>0</xdr:colOff>
                    <xdr:row>48</xdr:row>
                    <xdr:rowOff>0</xdr:rowOff>
                  </from>
                  <to>
                    <xdr:col>7</xdr:col>
                    <xdr:colOff>0</xdr:colOff>
                    <xdr:row>48</xdr:row>
                    <xdr:rowOff>171450</xdr:rowOff>
                  </to>
                </anchor>
              </controlPr>
            </control>
          </mc:Choice>
        </mc:AlternateContent>
        <mc:AlternateContent xmlns:mc="http://schemas.openxmlformats.org/markup-compatibility/2006">
          <mc:Choice Requires="x14">
            <control shapeId="1045" r:id="rId24" name="GB106">
              <controlPr defaultSize="0" autoFill="0" autoPict="0">
                <anchor moveWithCells="1">
                  <from>
                    <xdr:col>17</xdr:col>
                    <xdr:colOff>133350</xdr:colOff>
                    <xdr:row>87</xdr:row>
                    <xdr:rowOff>0</xdr:rowOff>
                  </from>
                  <to>
                    <xdr:col>17</xdr:col>
                    <xdr:colOff>133350</xdr:colOff>
                    <xdr:row>88</xdr:row>
                    <xdr:rowOff>0</xdr:rowOff>
                  </to>
                </anchor>
              </controlPr>
            </control>
          </mc:Choice>
        </mc:AlternateContent>
        <mc:AlternateContent xmlns:mc="http://schemas.openxmlformats.org/markup-compatibility/2006">
          <mc:Choice Requires="x14">
            <control shapeId="1046" r:id="rId25" name="GB107">
              <controlPr defaultSize="0" autoFill="0" autoPict="0">
                <anchor moveWithCells="1">
                  <from>
                    <xdr:col>17</xdr:col>
                    <xdr:colOff>133350</xdr:colOff>
                    <xdr:row>87</xdr:row>
                    <xdr:rowOff>0</xdr:rowOff>
                  </from>
                  <to>
                    <xdr:col>17</xdr:col>
                    <xdr:colOff>133350</xdr:colOff>
                    <xdr:row>88</xdr:row>
                    <xdr:rowOff>0</xdr:rowOff>
                  </to>
                </anchor>
              </controlPr>
            </control>
          </mc:Choice>
        </mc:AlternateContent>
        <mc:AlternateContent xmlns:mc="http://schemas.openxmlformats.org/markup-compatibility/2006">
          <mc:Choice Requires="x14">
            <control shapeId="1047" r:id="rId26" name="GB108">
              <controlPr defaultSize="0" autoFill="0" autoPict="0">
                <anchor moveWithCells="1">
                  <from>
                    <xdr:col>21</xdr:col>
                    <xdr:colOff>133350</xdr:colOff>
                    <xdr:row>87</xdr:row>
                    <xdr:rowOff>0</xdr:rowOff>
                  </from>
                  <to>
                    <xdr:col>21</xdr:col>
                    <xdr:colOff>133350</xdr:colOff>
                    <xdr:row>88</xdr:row>
                    <xdr:rowOff>0</xdr:rowOff>
                  </to>
                </anchor>
              </controlPr>
            </control>
          </mc:Choice>
        </mc:AlternateContent>
        <mc:AlternateContent xmlns:mc="http://schemas.openxmlformats.org/markup-compatibility/2006">
          <mc:Choice Requires="x14">
            <control shapeId="1048" r:id="rId27" name="GB109">
              <controlPr defaultSize="0" autoFill="0" autoPict="0">
                <anchor moveWithCells="1">
                  <from>
                    <xdr:col>7</xdr:col>
                    <xdr:colOff>133350</xdr:colOff>
                    <xdr:row>89</xdr:row>
                    <xdr:rowOff>0</xdr:rowOff>
                  </from>
                  <to>
                    <xdr:col>7</xdr:col>
                    <xdr:colOff>133350</xdr:colOff>
                    <xdr:row>90</xdr:row>
                    <xdr:rowOff>0</xdr:rowOff>
                  </to>
                </anchor>
              </controlPr>
            </control>
          </mc:Choice>
        </mc:AlternateContent>
        <mc:AlternateContent xmlns:mc="http://schemas.openxmlformats.org/markup-compatibility/2006">
          <mc:Choice Requires="x14">
            <control shapeId="1049" r:id="rId28" name="RB118">
              <controlPr defaultSize="0" autoFill="0" autoLine="0" autoPict="0">
                <anchor moveWithCells="1">
                  <from>
                    <xdr:col>8</xdr:col>
                    <xdr:colOff>0</xdr:colOff>
                    <xdr:row>89</xdr:row>
                    <xdr:rowOff>28575</xdr:rowOff>
                  </from>
                  <to>
                    <xdr:col>8</xdr:col>
                    <xdr:colOff>0</xdr:colOff>
                    <xdr:row>89</xdr:row>
                    <xdr:rowOff>200025</xdr:rowOff>
                  </to>
                </anchor>
              </controlPr>
            </control>
          </mc:Choice>
        </mc:AlternateContent>
        <mc:AlternateContent xmlns:mc="http://schemas.openxmlformats.org/markup-compatibility/2006">
          <mc:Choice Requires="x14">
            <control shapeId="1050" r:id="rId29" name="RB119">
              <controlPr defaultSize="0" autoFill="0" autoLine="0" autoPict="0">
                <anchor moveWithCells="1">
                  <from>
                    <xdr:col>14</xdr:col>
                    <xdr:colOff>0</xdr:colOff>
                    <xdr:row>89</xdr:row>
                    <xdr:rowOff>28575</xdr:rowOff>
                  </from>
                  <to>
                    <xdr:col>14</xdr:col>
                    <xdr:colOff>0</xdr:colOff>
                    <xdr:row>89</xdr:row>
                    <xdr:rowOff>200025</xdr:rowOff>
                  </to>
                </anchor>
              </controlPr>
            </control>
          </mc:Choice>
        </mc:AlternateContent>
        <mc:AlternateContent xmlns:mc="http://schemas.openxmlformats.org/markup-compatibility/2006">
          <mc:Choice Requires="x14">
            <control shapeId="1051" r:id="rId30" name="GB110">
              <controlPr defaultSize="0" autoFill="0" autoPict="0">
                <anchor moveWithCells="1">
                  <from>
                    <xdr:col>7</xdr:col>
                    <xdr:colOff>133350</xdr:colOff>
                    <xdr:row>94</xdr:row>
                    <xdr:rowOff>0</xdr:rowOff>
                  </from>
                  <to>
                    <xdr:col>7</xdr:col>
                    <xdr:colOff>133350</xdr:colOff>
                    <xdr:row>95</xdr:row>
                    <xdr:rowOff>0</xdr:rowOff>
                  </to>
                </anchor>
              </controlPr>
            </control>
          </mc:Choice>
        </mc:AlternateContent>
        <mc:AlternateContent xmlns:mc="http://schemas.openxmlformats.org/markup-compatibility/2006">
          <mc:Choice Requires="x14">
            <control shapeId="1052" r:id="rId31" name="RB120">
              <controlPr defaultSize="0" autoFill="0" autoLine="0" autoPict="0">
                <anchor moveWithCells="1">
                  <from>
                    <xdr:col>8</xdr:col>
                    <xdr:colOff>0</xdr:colOff>
                    <xdr:row>94</xdr:row>
                    <xdr:rowOff>38100</xdr:rowOff>
                  </from>
                  <to>
                    <xdr:col>8</xdr:col>
                    <xdr:colOff>0</xdr:colOff>
                    <xdr:row>94</xdr:row>
                    <xdr:rowOff>209550</xdr:rowOff>
                  </to>
                </anchor>
              </controlPr>
            </control>
          </mc:Choice>
        </mc:AlternateContent>
        <mc:AlternateContent xmlns:mc="http://schemas.openxmlformats.org/markup-compatibility/2006">
          <mc:Choice Requires="x14">
            <control shapeId="1053" r:id="rId32" name="RB121">
              <controlPr defaultSize="0" autoFill="0" autoLine="0" autoPict="0">
                <anchor moveWithCells="1">
                  <from>
                    <xdr:col>14</xdr:col>
                    <xdr:colOff>0</xdr:colOff>
                    <xdr:row>94</xdr:row>
                    <xdr:rowOff>28575</xdr:rowOff>
                  </from>
                  <to>
                    <xdr:col>14</xdr:col>
                    <xdr:colOff>0</xdr:colOff>
                    <xdr:row>94</xdr:row>
                    <xdr:rowOff>200025</xdr:rowOff>
                  </to>
                </anchor>
              </controlPr>
            </control>
          </mc:Choice>
        </mc:AlternateContent>
        <mc:AlternateContent xmlns:mc="http://schemas.openxmlformats.org/markup-compatibility/2006">
          <mc:Choice Requires="x14">
            <control shapeId="1054" r:id="rId33" name="GB111">
              <controlPr defaultSize="0" autoFill="0" autoPict="0">
                <anchor moveWithCells="1">
                  <from>
                    <xdr:col>7</xdr:col>
                    <xdr:colOff>133350</xdr:colOff>
                    <xdr:row>96</xdr:row>
                    <xdr:rowOff>0</xdr:rowOff>
                  </from>
                  <to>
                    <xdr:col>7</xdr:col>
                    <xdr:colOff>133350</xdr:colOff>
                    <xdr:row>97</xdr:row>
                    <xdr:rowOff>0</xdr:rowOff>
                  </to>
                </anchor>
              </controlPr>
            </control>
          </mc:Choice>
        </mc:AlternateContent>
        <mc:AlternateContent xmlns:mc="http://schemas.openxmlformats.org/markup-compatibility/2006">
          <mc:Choice Requires="x14">
            <control shapeId="1055" r:id="rId34" name="RB122">
              <controlPr defaultSize="0" autoFill="0" autoLine="0" autoPict="0">
                <anchor moveWithCells="1">
                  <from>
                    <xdr:col>8</xdr:col>
                    <xdr:colOff>0</xdr:colOff>
                    <xdr:row>96</xdr:row>
                    <xdr:rowOff>0</xdr:rowOff>
                  </from>
                  <to>
                    <xdr:col>8</xdr:col>
                    <xdr:colOff>0</xdr:colOff>
                    <xdr:row>96</xdr:row>
                    <xdr:rowOff>171450</xdr:rowOff>
                  </to>
                </anchor>
              </controlPr>
            </control>
          </mc:Choice>
        </mc:AlternateContent>
        <mc:AlternateContent xmlns:mc="http://schemas.openxmlformats.org/markup-compatibility/2006">
          <mc:Choice Requires="x14">
            <control shapeId="1056" r:id="rId35" name="RB123">
              <controlPr defaultSize="0" autoFill="0" autoLine="0" autoPict="0">
                <anchor moveWithCells="1">
                  <from>
                    <xdr:col>14</xdr:col>
                    <xdr:colOff>0</xdr:colOff>
                    <xdr:row>96</xdr:row>
                    <xdr:rowOff>0</xdr:rowOff>
                  </from>
                  <to>
                    <xdr:col>14</xdr:col>
                    <xdr:colOff>0</xdr:colOff>
                    <xdr:row>96</xdr:row>
                    <xdr:rowOff>171450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8</xdr:col>
                    <xdr:colOff>0</xdr:colOff>
                    <xdr:row>96</xdr:row>
                    <xdr:rowOff>28575</xdr:rowOff>
                  </from>
                  <to>
                    <xdr:col>8</xdr:col>
                    <xdr:colOff>0</xdr:colOff>
                    <xdr:row>96</xdr:row>
                    <xdr:rowOff>200025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29</xdr:col>
                    <xdr:colOff>0</xdr:colOff>
                    <xdr:row>96</xdr:row>
                    <xdr:rowOff>28575</xdr:rowOff>
                  </from>
                  <to>
                    <xdr:col>29</xdr:col>
                    <xdr:colOff>0</xdr:colOff>
                    <xdr:row>96</xdr:row>
                    <xdr:rowOff>200025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8</xdr:col>
                    <xdr:colOff>0</xdr:colOff>
                    <xdr:row>97</xdr:row>
                    <xdr:rowOff>28575</xdr:rowOff>
                  </from>
                  <to>
                    <xdr:col>8</xdr:col>
                    <xdr:colOff>0</xdr:colOff>
                    <xdr:row>97</xdr:row>
                    <xdr:rowOff>200025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18</xdr:col>
                    <xdr:colOff>0</xdr:colOff>
                    <xdr:row>96</xdr:row>
                    <xdr:rowOff>28575</xdr:rowOff>
                  </from>
                  <to>
                    <xdr:col>18</xdr:col>
                    <xdr:colOff>0</xdr:colOff>
                    <xdr:row>96</xdr:row>
                    <xdr:rowOff>200025</xdr:rowOff>
                  </to>
                </anchor>
              </controlPr>
            </control>
          </mc:Choice>
        </mc:AlternateContent>
        <mc:AlternateContent xmlns:mc="http://schemas.openxmlformats.org/markup-compatibility/2006">
          <mc:Choice Requires="x14">
            <control shapeId="1061" r:id="rId40" name="Group Box 37">
              <controlPr defaultSize="0" autoFill="0" autoPict="0">
                <anchor moveWithCells="1">
                  <from>
                    <xdr:col>7</xdr:col>
                    <xdr:colOff>133350</xdr:colOff>
                    <xdr:row>96</xdr:row>
                    <xdr:rowOff>0</xdr:rowOff>
                  </from>
                  <to>
                    <xdr:col>7</xdr:col>
                    <xdr:colOff>133350</xdr:colOff>
                    <xdr:row>97</xdr:row>
                    <xdr:rowOff>0</xdr:rowOff>
                  </to>
                </anchor>
              </controlPr>
            </control>
          </mc:Choice>
        </mc:AlternateContent>
        <mc:AlternateContent xmlns:mc="http://schemas.openxmlformats.org/markup-compatibility/2006">
          <mc:Choice Requires="x14">
            <control shapeId="1062" r:id="rId41" name="Option Button 38">
              <controlPr defaultSize="0" autoFill="0" autoLine="0" autoPict="0">
                <anchor moveWithCells="1">
                  <from>
                    <xdr:col>7</xdr:col>
                    <xdr:colOff>0</xdr:colOff>
                    <xdr:row>70</xdr:row>
                    <xdr:rowOff>0</xdr:rowOff>
                  </from>
                  <to>
                    <xdr:col>7</xdr:col>
                    <xdr:colOff>0</xdr:colOff>
                    <xdr:row>70</xdr:row>
                    <xdr:rowOff>171450</xdr:rowOff>
                  </to>
                </anchor>
              </controlPr>
            </control>
          </mc:Choice>
        </mc:AlternateContent>
        <mc:AlternateContent xmlns:mc="http://schemas.openxmlformats.org/markup-compatibility/2006">
          <mc:Choice Requires="x14">
            <control shapeId="1063" r:id="rId42" name="Option Button 39">
              <controlPr defaultSize="0" autoFill="0" autoLine="0" autoPict="0">
                <anchor moveWithCells="1">
                  <from>
                    <xdr:col>7</xdr:col>
                    <xdr:colOff>0</xdr:colOff>
                    <xdr:row>70</xdr:row>
                    <xdr:rowOff>0</xdr:rowOff>
                  </from>
                  <to>
                    <xdr:col>7</xdr:col>
                    <xdr:colOff>0</xdr:colOff>
                    <xdr:row>70</xdr:row>
                    <xdr:rowOff>171450</xdr:rowOff>
                  </to>
                </anchor>
              </controlPr>
            </control>
          </mc:Choice>
        </mc:AlternateContent>
        <mc:AlternateContent xmlns:mc="http://schemas.openxmlformats.org/markup-compatibility/2006">
          <mc:Choice Requires="x14">
            <control shapeId="1064" r:id="rId43" name="Group Box 40">
              <controlPr defaultSize="0" autoFill="0" autoPict="0">
                <anchor moveWithCells="1">
                  <from>
                    <xdr:col>6</xdr:col>
                    <xdr:colOff>133350</xdr:colOff>
                    <xdr:row>70</xdr:row>
                    <xdr:rowOff>0</xdr:rowOff>
                  </from>
                  <to>
                    <xdr:col>6</xdr:col>
                    <xdr:colOff>133350</xdr:colOff>
                    <xdr:row>72</xdr:row>
                    <xdr:rowOff>19050</xdr:rowOff>
                  </to>
                </anchor>
              </controlPr>
            </control>
          </mc:Choice>
        </mc:AlternateContent>
        <mc:AlternateContent xmlns:mc="http://schemas.openxmlformats.org/markup-compatibility/2006">
          <mc:Choice Requires="x14">
            <control shapeId="1065" r:id="rId44" name="Option Button 41">
              <controlPr defaultSize="0" autoFill="0" autoLine="0" autoPict="0">
                <anchor moveWithCells="1">
                  <from>
                    <xdr:col>7</xdr:col>
                    <xdr:colOff>0</xdr:colOff>
                    <xdr:row>70</xdr:row>
                    <xdr:rowOff>0</xdr:rowOff>
                  </from>
                  <to>
                    <xdr:col>7</xdr:col>
                    <xdr:colOff>0</xdr:colOff>
                    <xdr:row>70</xdr:row>
                    <xdr:rowOff>171450</xdr:rowOff>
                  </to>
                </anchor>
              </controlPr>
            </control>
          </mc:Choice>
        </mc:AlternateContent>
        <mc:AlternateContent xmlns:mc="http://schemas.openxmlformats.org/markup-compatibility/2006">
          <mc:Choice Requires="x14">
            <control shapeId="1066" r:id="rId45" name="Option Button 42">
              <controlPr defaultSize="0" autoFill="0" autoLine="0" autoPict="0">
                <anchor moveWithCells="1">
                  <from>
                    <xdr:col>7</xdr:col>
                    <xdr:colOff>0</xdr:colOff>
                    <xdr:row>70</xdr:row>
                    <xdr:rowOff>0</xdr:rowOff>
                  </from>
                  <to>
                    <xdr:col>7</xdr:col>
                    <xdr:colOff>0</xdr:colOff>
                    <xdr:row>70</xdr:row>
                    <xdr:rowOff>171450</xdr:rowOff>
                  </to>
                </anchor>
              </controlPr>
            </control>
          </mc:Choice>
        </mc:AlternateContent>
        <mc:AlternateContent xmlns:mc="http://schemas.openxmlformats.org/markup-compatibility/2006">
          <mc:Choice Requires="x14">
            <control shapeId="1067" r:id="rId46" name="Group Box 43">
              <controlPr defaultSize="0" autoFill="0" autoPict="0">
                <anchor moveWithCells="1">
                  <from>
                    <xdr:col>6</xdr:col>
                    <xdr:colOff>133350</xdr:colOff>
                    <xdr:row>70</xdr:row>
                    <xdr:rowOff>0</xdr:rowOff>
                  </from>
                  <to>
                    <xdr:col>6</xdr:col>
                    <xdr:colOff>133350</xdr:colOff>
                    <xdr:row>72</xdr:row>
                    <xdr:rowOff>19050</xdr:rowOff>
                  </to>
                </anchor>
              </controlPr>
            </control>
          </mc:Choice>
        </mc:AlternateContent>
        <mc:AlternateContent xmlns:mc="http://schemas.openxmlformats.org/markup-compatibility/2006">
          <mc:Choice Requires="x14">
            <control shapeId="1068" r:id="rId47" name="Option Button 44">
              <controlPr defaultSize="0" autoFill="0" autoLine="0" autoPict="0">
                <anchor moveWithCells="1">
                  <from>
                    <xdr:col>7</xdr:col>
                    <xdr:colOff>0</xdr:colOff>
                    <xdr:row>70</xdr:row>
                    <xdr:rowOff>28575</xdr:rowOff>
                  </from>
                  <to>
                    <xdr:col>7</xdr:col>
                    <xdr:colOff>0</xdr:colOff>
                    <xdr:row>70</xdr:row>
                    <xdr:rowOff>200025</xdr:rowOff>
                  </to>
                </anchor>
              </controlPr>
            </control>
          </mc:Choice>
        </mc:AlternateContent>
        <mc:AlternateContent xmlns:mc="http://schemas.openxmlformats.org/markup-compatibility/2006">
          <mc:Choice Requires="x14">
            <control shapeId="1069" r:id="rId48" name="Option Button 45">
              <controlPr defaultSize="0" autoFill="0" autoLine="0" autoPict="0">
                <anchor moveWithCells="1">
                  <from>
                    <xdr:col>7</xdr:col>
                    <xdr:colOff>0</xdr:colOff>
                    <xdr:row>71</xdr:row>
                    <xdr:rowOff>28575</xdr:rowOff>
                  </from>
                  <to>
                    <xdr:col>7</xdr:col>
                    <xdr:colOff>0</xdr:colOff>
                    <xdr:row>71</xdr:row>
                    <xdr:rowOff>200025</xdr:rowOff>
                  </to>
                </anchor>
              </controlPr>
            </control>
          </mc:Choice>
        </mc:AlternateContent>
        <mc:AlternateContent xmlns:mc="http://schemas.openxmlformats.org/markup-compatibility/2006">
          <mc:Choice Requires="x14">
            <control shapeId="1070" r:id="rId49" name="Group Box 46">
              <controlPr defaultSize="0" autoFill="0" autoPict="0">
                <anchor moveWithCells="1">
                  <from>
                    <xdr:col>6</xdr:col>
                    <xdr:colOff>133350</xdr:colOff>
                    <xdr:row>72</xdr:row>
                    <xdr:rowOff>0</xdr:rowOff>
                  </from>
                  <to>
                    <xdr:col>6</xdr:col>
                    <xdr:colOff>133350</xdr:colOff>
                    <xdr:row>74</xdr:row>
                    <xdr:rowOff>19050</xdr:rowOff>
                  </to>
                </anchor>
              </controlPr>
            </control>
          </mc:Choice>
        </mc:AlternateContent>
        <mc:AlternateContent xmlns:mc="http://schemas.openxmlformats.org/markup-compatibility/2006">
          <mc:Choice Requires="x14">
            <control shapeId="1071" r:id="rId50" name="Option Button 47">
              <controlPr defaultSize="0" autoFill="0" autoLine="0" autoPict="0">
                <anchor moveWithCells="1">
                  <from>
                    <xdr:col>7</xdr:col>
                    <xdr:colOff>0</xdr:colOff>
                    <xdr:row>72</xdr:row>
                    <xdr:rowOff>28575</xdr:rowOff>
                  </from>
                  <to>
                    <xdr:col>7</xdr:col>
                    <xdr:colOff>0</xdr:colOff>
                    <xdr:row>72</xdr:row>
                    <xdr:rowOff>200025</xdr:rowOff>
                  </to>
                </anchor>
              </controlPr>
            </control>
          </mc:Choice>
        </mc:AlternateContent>
        <mc:AlternateContent xmlns:mc="http://schemas.openxmlformats.org/markup-compatibility/2006">
          <mc:Choice Requires="x14">
            <control shapeId="1072" r:id="rId51" name="Option Button 48">
              <controlPr defaultSize="0" autoFill="0" autoLine="0" autoPict="0">
                <anchor moveWithCells="1">
                  <from>
                    <xdr:col>7</xdr:col>
                    <xdr:colOff>0</xdr:colOff>
                    <xdr:row>73</xdr:row>
                    <xdr:rowOff>28575</xdr:rowOff>
                  </from>
                  <to>
                    <xdr:col>7</xdr:col>
                    <xdr:colOff>0</xdr:colOff>
                    <xdr:row>73</xdr:row>
                    <xdr:rowOff>200025</xdr:rowOff>
                  </to>
                </anchor>
              </controlPr>
            </control>
          </mc:Choice>
        </mc:AlternateContent>
        <mc:AlternateContent xmlns:mc="http://schemas.openxmlformats.org/markup-compatibility/2006">
          <mc:Choice Requires="x14">
            <control shapeId="1080" r:id="rId52" name="Option Button 56">
              <controlPr defaultSize="0" autoFill="0" autoLine="0" autoPict="0">
                <anchor moveWithCells="1">
                  <from>
                    <xdr:col>7</xdr:col>
                    <xdr:colOff>0</xdr:colOff>
                    <xdr:row>72</xdr:row>
                    <xdr:rowOff>28575</xdr:rowOff>
                  </from>
                  <to>
                    <xdr:col>8</xdr:col>
                    <xdr:colOff>9525</xdr:colOff>
                    <xdr:row>72</xdr:row>
                    <xdr:rowOff>200025</xdr:rowOff>
                  </to>
                </anchor>
              </controlPr>
            </control>
          </mc:Choice>
        </mc:AlternateContent>
        <mc:AlternateContent xmlns:mc="http://schemas.openxmlformats.org/markup-compatibility/2006">
          <mc:Choice Requires="x14">
            <control shapeId="1081" r:id="rId53" name="Option Button 57">
              <controlPr defaultSize="0" autoFill="0" autoLine="0" autoPict="0">
                <anchor moveWithCells="1">
                  <from>
                    <xdr:col>7</xdr:col>
                    <xdr:colOff>0</xdr:colOff>
                    <xdr:row>73</xdr:row>
                    <xdr:rowOff>28575</xdr:rowOff>
                  </from>
                  <to>
                    <xdr:col>8</xdr:col>
                    <xdr:colOff>9525</xdr:colOff>
                    <xdr:row>73</xdr:row>
                    <xdr:rowOff>200025</xdr:rowOff>
                  </to>
                </anchor>
              </controlPr>
            </control>
          </mc:Choice>
        </mc:AlternateContent>
        <mc:AlternateContent xmlns:mc="http://schemas.openxmlformats.org/markup-compatibility/2006">
          <mc:Choice Requires="x14">
            <control shapeId="1086" r:id="rId54" name="Group Box 62">
              <controlPr defaultSize="0" autoFill="0" autoPict="0">
                <anchor moveWithCells="1">
                  <from>
                    <xdr:col>6</xdr:col>
                    <xdr:colOff>133350</xdr:colOff>
                    <xdr:row>70</xdr:row>
                    <xdr:rowOff>0</xdr:rowOff>
                  </from>
                  <to>
                    <xdr:col>8</xdr:col>
                    <xdr:colOff>19050</xdr:colOff>
                    <xdr:row>71</xdr:row>
                    <xdr:rowOff>228600</xdr:rowOff>
                  </to>
                </anchor>
              </controlPr>
            </control>
          </mc:Choice>
        </mc:AlternateContent>
        <mc:AlternateContent xmlns:mc="http://schemas.openxmlformats.org/markup-compatibility/2006">
          <mc:Choice Requires="x14">
            <control shapeId="1089" r:id="rId55" name="Group Box 65">
              <controlPr defaultSize="0" autoFill="0" autoPict="0">
                <anchor moveWithCells="1">
                  <from>
                    <xdr:col>6</xdr:col>
                    <xdr:colOff>133350</xdr:colOff>
                    <xdr:row>70</xdr:row>
                    <xdr:rowOff>0</xdr:rowOff>
                  </from>
                  <to>
                    <xdr:col>8</xdr:col>
                    <xdr:colOff>19050</xdr:colOff>
                    <xdr:row>71</xdr:row>
                    <xdr:rowOff>228600</xdr:rowOff>
                  </to>
                </anchor>
              </controlPr>
            </control>
          </mc:Choice>
        </mc:AlternateContent>
        <mc:AlternateContent xmlns:mc="http://schemas.openxmlformats.org/markup-compatibility/2006">
          <mc:Choice Requires="x14">
            <control shapeId="1092" r:id="rId56" name="Group Box 68">
              <controlPr defaultSize="0" autoFill="0" autoPict="0">
                <anchor moveWithCells="1">
                  <from>
                    <xdr:col>6</xdr:col>
                    <xdr:colOff>133350</xdr:colOff>
                    <xdr:row>72</xdr:row>
                    <xdr:rowOff>0</xdr:rowOff>
                  </from>
                  <to>
                    <xdr:col>8</xdr:col>
                    <xdr:colOff>19050</xdr:colOff>
                    <xdr:row>73</xdr:row>
                    <xdr:rowOff>228600</xdr:rowOff>
                  </to>
                </anchor>
              </controlPr>
            </control>
          </mc:Choice>
        </mc:AlternateContent>
        <mc:AlternateContent xmlns:mc="http://schemas.openxmlformats.org/markup-compatibility/2006">
          <mc:Choice Requires="x14">
            <control shapeId="1093" r:id="rId57" name="Option Button 69">
              <controlPr defaultSize="0" autoFill="0" autoLine="0" autoPict="0">
                <anchor moveWithCells="1">
                  <from>
                    <xdr:col>7</xdr:col>
                    <xdr:colOff>0</xdr:colOff>
                    <xdr:row>72</xdr:row>
                    <xdr:rowOff>28575</xdr:rowOff>
                  </from>
                  <to>
                    <xdr:col>8</xdr:col>
                    <xdr:colOff>9525</xdr:colOff>
                    <xdr:row>72</xdr:row>
                    <xdr:rowOff>200025</xdr:rowOff>
                  </to>
                </anchor>
              </controlPr>
            </control>
          </mc:Choice>
        </mc:AlternateContent>
        <mc:AlternateContent xmlns:mc="http://schemas.openxmlformats.org/markup-compatibility/2006">
          <mc:Choice Requires="x14">
            <control shapeId="1094" r:id="rId58" name="Option Button 70">
              <controlPr defaultSize="0" autoFill="0" autoLine="0" autoPict="0">
                <anchor moveWithCells="1">
                  <from>
                    <xdr:col>7</xdr:col>
                    <xdr:colOff>0</xdr:colOff>
                    <xdr:row>73</xdr:row>
                    <xdr:rowOff>28575</xdr:rowOff>
                  </from>
                  <to>
                    <xdr:col>8</xdr:col>
                    <xdr:colOff>9525</xdr:colOff>
                    <xdr:row>73</xdr:row>
                    <xdr:rowOff>200025</xdr:rowOff>
                  </to>
                </anchor>
              </controlPr>
            </control>
          </mc:Choice>
        </mc:AlternateContent>
        <mc:AlternateContent xmlns:mc="http://schemas.openxmlformats.org/markup-compatibility/2006">
          <mc:Choice Requires="x14">
            <control shapeId="1095" r:id="rId59" name="Group Box 71">
              <controlPr defaultSize="0" autoFill="0" autoPict="0">
                <anchor moveWithCells="1">
                  <from>
                    <xdr:col>11</xdr:col>
                    <xdr:colOff>133350</xdr:colOff>
                    <xdr:row>74</xdr:row>
                    <xdr:rowOff>0</xdr:rowOff>
                  </from>
                  <to>
                    <xdr:col>13</xdr:col>
                    <xdr:colOff>38100</xdr:colOff>
                    <xdr:row>75</xdr:row>
                    <xdr:rowOff>228600</xdr:rowOff>
                  </to>
                </anchor>
              </controlPr>
            </control>
          </mc:Choice>
        </mc:AlternateContent>
        <mc:AlternateContent xmlns:mc="http://schemas.openxmlformats.org/markup-compatibility/2006">
          <mc:Choice Requires="x14">
            <control shapeId="1096" r:id="rId60" name="Option Button 72">
              <controlPr defaultSize="0" autoFill="0" autoLine="0" autoPict="0">
                <anchor moveWithCells="1">
                  <from>
                    <xdr:col>7</xdr:col>
                    <xdr:colOff>0</xdr:colOff>
                    <xdr:row>53</xdr:row>
                    <xdr:rowOff>28575</xdr:rowOff>
                  </from>
                  <to>
                    <xdr:col>8</xdr:col>
                    <xdr:colOff>9525</xdr:colOff>
                    <xdr:row>53</xdr:row>
                    <xdr:rowOff>200025</xdr:rowOff>
                  </to>
                </anchor>
              </controlPr>
            </control>
          </mc:Choice>
        </mc:AlternateContent>
        <mc:AlternateContent xmlns:mc="http://schemas.openxmlformats.org/markup-compatibility/2006">
          <mc:Choice Requires="x14">
            <control shapeId="1097" r:id="rId61" name="Option Button 73">
              <controlPr defaultSize="0" autoFill="0" autoLine="0" autoPict="0">
                <anchor moveWithCells="1">
                  <from>
                    <xdr:col>7</xdr:col>
                    <xdr:colOff>0</xdr:colOff>
                    <xdr:row>54</xdr:row>
                    <xdr:rowOff>28575</xdr:rowOff>
                  </from>
                  <to>
                    <xdr:col>8</xdr:col>
                    <xdr:colOff>9525</xdr:colOff>
                    <xdr:row>54</xdr:row>
                    <xdr:rowOff>200025</xdr:rowOff>
                  </to>
                </anchor>
              </controlPr>
            </control>
          </mc:Choice>
        </mc:AlternateContent>
        <mc:AlternateContent xmlns:mc="http://schemas.openxmlformats.org/markup-compatibility/2006">
          <mc:Choice Requires="x14">
            <control shapeId="1098" r:id="rId62" name="Group Box 74">
              <controlPr defaultSize="0" autoFill="0" autoPict="0">
                <anchor moveWithCells="1">
                  <from>
                    <xdr:col>17</xdr:col>
                    <xdr:colOff>133350</xdr:colOff>
                    <xdr:row>87</xdr:row>
                    <xdr:rowOff>0</xdr:rowOff>
                  </from>
                  <to>
                    <xdr:col>33</xdr:col>
                    <xdr:colOff>133350</xdr:colOff>
                    <xdr:row>87</xdr:row>
                    <xdr:rowOff>276225</xdr:rowOff>
                  </to>
                </anchor>
              </controlPr>
            </control>
          </mc:Choice>
        </mc:AlternateContent>
        <mc:AlternateContent xmlns:mc="http://schemas.openxmlformats.org/markup-compatibility/2006">
          <mc:Choice Requires="x14">
            <control shapeId="1099" r:id="rId63" name="Group Box 75">
              <controlPr defaultSize="0" autoFill="0" autoPict="0">
                <anchor moveWithCells="1">
                  <from>
                    <xdr:col>17</xdr:col>
                    <xdr:colOff>133350</xdr:colOff>
                    <xdr:row>87</xdr:row>
                    <xdr:rowOff>0</xdr:rowOff>
                  </from>
                  <to>
                    <xdr:col>25</xdr:col>
                    <xdr:colOff>133350</xdr:colOff>
                    <xdr:row>87</xdr:row>
                    <xdr:rowOff>276225</xdr:rowOff>
                  </to>
                </anchor>
              </controlPr>
            </control>
          </mc:Choice>
        </mc:AlternateContent>
        <mc:AlternateContent xmlns:mc="http://schemas.openxmlformats.org/markup-compatibility/2006">
          <mc:Choice Requires="x14">
            <control shapeId="1100" r:id="rId64" name="Group Box 76">
              <controlPr defaultSize="0" autoFill="0" autoPict="0">
                <anchor moveWithCells="1">
                  <from>
                    <xdr:col>21</xdr:col>
                    <xdr:colOff>133350</xdr:colOff>
                    <xdr:row>87</xdr:row>
                    <xdr:rowOff>0</xdr:rowOff>
                  </from>
                  <to>
                    <xdr:col>29</xdr:col>
                    <xdr:colOff>133350</xdr:colOff>
                    <xdr:row>87</xdr:row>
                    <xdr:rowOff>276225</xdr:rowOff>
                  </to>
                </anchor>
              </controlPr>
            </control>
          </mc:Choice>
        </mc:AlternateContent>
        <mc:AlternateContent xmlns:mc="http://schemas.openxmlformats.org/markup-compatibility/2006">
          <mc:Choice Requires="x14">
            <control shapeId="1101" r:id="rId65" name="Group Box 77">
              <controlPr defaultSize="0" autoFill="0" autoPict="0">
                <anchor moveWithCells="1">
                  <from>
                    <xdr:col>7</xdr:col>
                    <xdr:colOff>133350</xdr:colOff>
                    <xdr:row>89</xdr:row>
                    <xdr:rowOff>0</xdr:rowOff>
                  </from>
                  <to>
                    <xdr:col>15</xdr:col>
                    <xdr:colOff>133350</xdr:colOff>
                    <xdr:row>89</xdr:row>
                    <xdr:rowOff>276225</xdr:rowOff>
                  </to>
                </anchor>
              </controlPr>
            </control>
          </mc:Choice>
        </mc:AlternateContent>
        <mc:AlternateContent xmlns:mc="http://schemas.openxmlformats.org/markup-compatibility/2006">
          <mc:Choice Requires="x14">
            <control shapeId="1102" r:id="rId66" name="Option Button 78">
              <controlPr defaultSize="0" autoFill="0" autoLine="0" autoPict="0">
                <anchor moveWithCells="1">
                  <from>
                    <xdr:col>8</xdr:col>
                    <xdr:colOff>0</xdr:colOff>
                    <xdr:row>89</xdr:row>
                    <xdr:rowOff>28575</xdr:rowOff>
                  </from>
                  <to>
                    <xdr:col>9</xdr:col>
                    <xdr:colOff>9525</xdr:colOff>
                    <xdr:row>89</xdr:row>
                    <xdr:rowOff>200025</xdr:rowOff>
                  </to>
                </anchor>
              </controlPr>
            </control>
          </mc:Choice>
        </mc:AlternateContent>
        <mc:AlternateContent xmlns:mc="http://schemas.openxmlformats.org/markup-compatibility/2006">
          <mc:Choice Requires="x14">
            <control shapeId="1103" r:id="rId67" name="Option Button 79">
              <controlPr defaultSize="0" autoFill="0" autoLine="0" autoPict="0">
                <anchor moveWithCells="1">
                  <from>
                    <xdr:col>14</xdr:col>
                    <xdr:colOff>0</xdr:colOff>
                    <xdr:row>89</xdr:row>
                    <xdr:rowOff>28575</xdr:rowOff>
                  </from>
                  <to>
                    <xdr:col>15</xdr:col>
                    <xdr:colOff>9525</xdr:colOff>
                    <xdr:row>89</xdr:row>
                    <xdr:rowOff>200025</xdr:rowOff>
                  </to>
                </anchor>
              </controlPr>
            </control>
          </mc:Choice>
        </mc:AlternateContent>
        <mc:AlternateContent xmlns:mc="http://schemas.openxmlformats.org/markup-compatibility/2006">
          <mc:Choice Requires="x14">
            <control shapeId="1104" r:id="rId68" name="Group Box 80">
              <controlPr defaultSize="0" autoFill="0" autoPict="0">
                <anchor moveWithCells="1">
                  <from>
                    <xdr:col>7</xdr:col>
                    <xdr:colOff>133350</xdr:colOff>
                    <xdr:row>94</xdr:row>
                    <xdr:rowOff>0</xdr:rowOff>
                  </from>
                  <to>
                    <xdr:col>15</xdr:col>
                    <xdr:colOff>133350</xdr:colOff>
                    <xdr:row>94</xdr:row>
                    <xdr:rowOff>276225</xdr:rowOff>
                  </to>
                </anchor>
              </controlPr>
            </control>
          </mc:Choice>
        </mc:AlternateContent>
        <mc:AlternateContent xmlns:mc="http://schemas.openxmlformats.org/markup-compatibility/2006">
          <mc:Choice Requires="x14">
            <control shapeId="1107" r:id="rId69" name="Group Box 83">
              <controlPr defaultSize="0" autoFill="0" autoPict="0">
                <anchor moveWithCells="1">
                  <from>
                    <xdr:col>7</xdr:col>
                    <xdr:colOff>133350</xdr:colOff>
                    <xdr:row>96</xdr:row>
                    <xdr:rowOff>0</xdr:rowOff>
                  </from>
                  <to>
                    <xdr:col>15</xdr:col>
                    <xdr:colOff>133350</xdr:colOff>
                    <xdr:row>96</xdr:row>
                    <xdr:rowOff>276225</xdr:rowOff>
                  </to>
                </anchor>
              </controlPr>
            </control>
          </mc:Choice>
        </mc:AlternateContent>
        <mc:AlternateContent xmlns:mc="http://schemas.openxmlformats.org/markup-compatibility/2006">
          <mc:Choice Requires="x14">
            <control shapeId="1110" r:id="rId70" name="Check Box 86">
              <controlPr defaultSize="0" autoFill="0" autoLine="0" autoPict="0">
                <anchor moveWithCells="1">
                  <from>
                    <xdr:col>8</xdr:col>
                    <xdr:colOff>0</xdr:colOff>
                    <xdr:row>96</xdr:row>
                    <xdr:rowOff>28575</xdr:rowOff>
                  </from>
                  <to>
                    <xdr:col>9</xdr:col>
                    <xdr:colOff>9525</xdr:colOff>
                    <xdr:row>96</xdr:row>
                    <xdr:rowOff>200025</xdr:rowOff>
                  </to>
                </anchor>
              </controlPr>
            </control>
          </mc:Choice>
        </mc:AlternateContent>
        <mc:AlternateContent xmlns:mc="http://schemas.openxmlformats.org/markup-compatibility/2006">
          <mc:Choice Requires="x14">
            <control shapeId="1111" r:id="rId71" name="Check Box 87">
              <controlPr defaultSize="0" autoFill="0" autoLine="0" autoPict="0">
                <anchor moveWithCells="1">
                  <from>
                    <xdr:col>29</xdr:col>
                    <xdr:colOff>0</xdr:colOff>
                    <xdr:row>96</xdr:row>
                    <xdr:rowOff>28575</xdr:rowOff>
                  </from>
                  <to>
                    <xdr:col>30</xdr:col>
                    <xdr:colOff>9525</xdr:colOff>
                    <xdr:row>96</xdr:row>
                    <xdr:rowOff>200025</xdr:rowOff>
                  </to>
                </anchor>
              </controlPr>
            </control>
          </mc:Choice>
        </mc:AlternateContent>
        <mc:AlternateContent xmlns:mc="http://schemas.openxmlformats.org/markup-compatibility/2006">
          <mc:Choice Requires="x14">
            <control shapeId="1112" r:id="rId72" name="Check Box 88">
              <controlPr defaultSize="0" autoFill="0" autoLine="0" autoPict="0">
                <anchor moveWithCells="1">
                  <from>
                    <xdr:col>8</xdr:col>
                    <xdr:colOff>0</xdr:colOff>
                    <xdr:row>97</xdr:row>
                    <xdr:rowOff>28575</xdr:rowOff>
                  </from>
                  <to>
                    <xdr:col>9</xdr:col>
                    <xdr:colOff>9525</xdr:colOff>
                    <xdr:row>97</xdr:row>
                    <xdr:rowOff>200025</xdr:rowOff>
                  </to>
                </anchor>
              </controlPr>
            </control>
          </mc:Choice>
        </mc:AlternateContent>
        <mc:AlternateContent xmlns:mc="http://schemas.openxmlformats.org/markup-compatibility/2006">
          <mc:Choice Requires="x14">
            <control shapeId="1113" r:id="rId73" name="Check Box 89">
              <controlPr defaultSize="0" autoFill="0" autoLine="0" autoPict="0">
                <anchor moveWithCells="1">
                  <from>
                    <xdr:col>18</xdr:col>
                    <xdr:colOff>0</xdr:colOff>
                    <xdr:row>96</xdr:row>
                    <xdr:rowOff>28575</xdr:rowOff>
                  </from>
                  <to>
                    <xdr:col>19</xdr:col>
                    <xdr:colOff>9525</xdr:colOff>
                    <xdr:row>96</xdr:row>
                    <xdr:rowOff>200025</xdr:rowOff>
                  </to>
                </anchor>
              </controlPr>
            </control>
          </mc:Choice>
        </mc:AlternateContent>
        <mc:AlternateContent xmlns:mc="http://schemas.openxmlformats.org/markup-compatibility/2006">
          <mc:Choice Requires="x14">
            <control shapeId="1114" r:id="rId74" name="Group Box 90">
              <controlPr defaultSize="0" autoFill="0" autoPict="0">
                <anchor moveWithCells="1">
                  <from>
                    <xdr:col>7</xdr:col>
                    <xdr:colOff>133350</xdr:colOff>
                    <xdr:row>96</xdr:row>
                    <xdr:rowOff>0</xdr:rowOff>
                  </from>
                  <to>
                    <xdr:col>15</xdr:col>
                    <xdr:colOff>133350</xdr:colOff>
                    <xdr:row>96</xdr:row>
                    <xdr:rowOff>276225</xdr:rowOff>
                  </to>
                </anchor>
              </controlPr>
            </control>
          </mc:Choice>
        </mc:AlternateContent>
        <mc:AlternateContent xmlns:mc="http://schemas.openxmlformats.org/markup-compatibility/2006">
          <mc:Choice Requires="x14">
            <control shapeId="1117" r:id="rId75" name="Group Box 93">
              <controlPr defaultSize="0" autoFill="0" autoPict="0">
                <anchor moveWithCells="1">
                  <from>
                    <xdr:col>6</xdr:col>
                    <xdr:colOff>133350</xdr:colOff>
                    <xdr:row>53</xdr:row>
                    <xdr:rowOff>0</xdr:rowOff>
                  </from>
                  <to>
                    <xdr:col>8</xdr:col>
                    <xdr:colOff>19050</xdr:colOff>
                    <xdr:row>54</xdr:row>
                    <xdr:rowOff>219075</xdr:rowOff>
                  </to>
                </anchor>
              </controlPr>
            </control>
          </mc:Choice>
        </mc:AlternateContent>
        <mc:AlternateContent xmlns:mc="http://schemas.openxmlformats.org/markup-compatibility/2006">
          <mc:Choice Requires="x14">
            <control shapeId="1120" r:id="rId76" name="Option Button 96">
              <controlPr defaultSize="0" autoFill="0" autoLine="0" autoPict="0">
                <anchor moveWithCells="1">
                  <from>
                    <xdr:col>7</xdr:col>
                    <xdr:colOff>0</xdr:colOff>
                    <xdr:row>72</xdr:row>
                    <xdr:rowOff>28575</xdr:rowOff>
                  </from>
                  <to>
                    <xdr:col>8</xdr:col>
                    <xdr:colOff>9525</xdr:colOff>
                    <xdr:row>72</xdr:row>
                    <xdr:rowOff>200025</xdr:rowOff>
                  </to>
                </anchor>
              </controlPr>
            </control>
          </mc:Choice>
        </mc:AlternateContent>
        <mc:AlternateContent xmlns:mc="http://schemas.openxmlformats.org/markup-compatibility/2006">
          <mc:Choice Requires="x14">
            <control shapeId="1121" r:id="rId77" name="Option Button 97">
              <controlPr defaultSize="0" autoFill="0" autoLine="0" autoPict="0">
                <anchor moveWithCells="1">
                  <from>
                    <xdr:col>7</xdr:col>
                    <xdr:colOff>0</xdr:colOff>
                    <xdr:row>73</xdr:row>
                    <xdr:rowOff>28575</xdr:rowOff>
                  </from>
                  <to>
                    <xdr:col>8</xdr:col>
                    <xdr:colOff>9525</xdr:colOff>
                    <xdr:row>73</xdr:row>
                    <xdr:rowOff>200025</xdr:rowOff>
                  </to>
                </anchor>
              </controlPr>
            </control>
          </mc:Choice>
        </mc:AlternateContent>
        <mc:AlternateContent xmlns:mc="http://schemas.openxmlformats.org/markup-compatibility/2006">
          <mc:Choice Requires="x14">
            <control shapeId="1122" r:id="rId78" name="Group Box 98">
              <controlPr defaultSize="0" autoFill="0" autoPict="0">
                <anchor moveWithCells="1">
                  <from>
                    <xdr:col>6</xdr:col>
                    <xdr:colOff>133350</xdr:colOff>
                    <xdr:row>72</xdr:row>
                    <xdr:rowOff>0</xdr:rowOff>
                  </from>
                  <to>
                    <xdr:col>8</xdr:col>
                    <xdr:colOff>19050</xdr:colOff>
                    <xdr:row>73</xdr:row>
                    <xdr:rowOff>228600</xdr:rowOff>
                  </to>
                </anchor>
              </controlPr>
            </control>
          </mc:Choice>
        </mc:AlternateContent>
        <mc:AlternateContent xmlns:mc="http://schemas.openxmlformats.org/markup-compatibility/2006">
          <mc:Choice Requires="x14">
            <control shapeId="1123" r:id="rId79" name="Option Button 99">
              <controlPr defaultSize="0" autoFill="0" autoLine="0" autoPict="0">
                <anchor moveWithCells="1">
                  <from>
                    <xdr:col>7</xdr:col>
                    <xdr:colOff>0</xdr:colOff>
                    <xdr:row>72</xdr:row>
                    <xdr:rowOff>28575</xdr:rowOff>
                  </from>
                  <to>
                    <xdr:col>8</xdr:col>
                    <xdr:colOff>9525</xdr:colOff>
                    <xdr:row>72</xdr:row>
                    <xdr:rowOff>200025</xdr:rowOff>
                  </to>
                </anchor>
              </controlPr>
            </control>
          </mc:Choice>
        </mc:AlternateContent>
        <mc:AlternateContent xmlns:mc="http://schemas.openxmlformats.org/markup-compatibility/2006">
          <mc:Choice Requires="x14">
            <control shapeId="1124" r:id="rId80" name="Option Button 100">
              <controlPr defaultSize="0" autoFill="0" autoLine="0" autoPict="0">
                <anchor moveWithCells="1">
                  <from>
                    <xdr:col>7</xdr:col>
                    <xdr:colOff>0</xdr:colOff>
                    <xdr:row>73</xdr:row>
                    <xdr:rowOff>28575</xdr:rowOff>
                  </from>
                  <to>
                    <xdr:col>8</xdr:col>
                    <xdr:colOff>9525</xdr:colOff>
                    <xdr:row>73</xdr:row>
                    <xdr:rowOff>200025</xdr:rowOff>
                  </to>
                </anchor>
              </controlPr>
            </control>
          </mc:Choice>
        </mc:AlternateContent>
        <mc:AlternateContent xmlns:mc="http://schemas.openxmlformats.org/markup-compatibility/2006">
          <mc:Choice Requires="x14">
            <control shapeId="1126" r:id="rId81" name="Group Box 102">
              <controlPr defaultSize="0" autoFill="0" autoPict="0">
                <anchor moveWithCells="1">
                  <from>
                    <xdr:col>6</xdr:col>
                    <xdr:colOff>133350</xdr:colOff>
                    <xdr:row>63</xdr:row>
                    <xdr:rowOff>0</xdr:rowOff>
                  </from>
                  <to>
                    <xdr:col>6</xdr:col>
                    <xdr:colOff>133350</xdr:colOff>
                    <xdr:row>64</xdr:row>
                    <xdr:rowOff>276225</xdr:rowOff>
                  </to>
                </anchor>
              </controlPr>
            </control>
          </mc:Choice>
        </mc:AlternateContent>
        <mc:AlternateContent xmlns:mc="http://schemas.openxmlformats.org/markup-compatibility/2006">
          <mc:Choice Requires="x14">
            <control shapeId="1128" r:id="rId82" name="Group Box 104">
              <controlPr defaultSize="0" autoFill="0" autoPict="0">
                <anchor moveWithCells="1">
                  <from>
                    <xdr:col>7</xdr:col>
                    <xdr:colOff>133350</xdr:colOff>
                    <xdr:row>89</xdr:row>
                    <xdr:rowOff>0</xdr:rowOff>
                  </from>
                  <to>
                    <xdr:col>7</xdr:col>
                    <xdr:colOff>133350</xdr:colOff>
                    <xdr:row>90</xdr:row>
                    <xdr:rowOff>0</xdr:rowOff>
                  </to>
                </anchor>
              </controlPr>
            </control>
          </mc:Choice>
        </mc:AlternateContent>
        <mc:AlternateContent xmlns:mc="http://schemas.openxmlformats.org/markup-compatibility/2006">
          <mc:Choice Requires="x14">
            <control shapeId="1129" r:id="rId83" name="Group Box 105">
              <controlPr defaultSize="0" autoFill="0" autoPict="0">
                <anchor moveWithCells="1">
                  <from>
                    <xdr:col>7</xdr:col>
                    <xdr:colOff>133350</xdr:colOff>
                    <xdr:row>94</xdr:row>
                    <xdr:rowOff>0</xdr:rowOff>
                  </from>
                  <to>
                    <xdr:col>7</xdr:col>
                    <xdr:colOff>133350</xdr:colOff>
                    <xdr:row>95</xdr:row>
                    <xdr:rowOff>0</xdr:rowOff>
                  </to>
                </anchor>
              </controlPr>
            </control>
          </mc:Choice>
        </mc:AlternateContent>
        <mc:AlternateContent xmlns:mc="http://schemas.openxmlformats.org/markup-compatibility/2006">
          <mc:Choice Requires="x14">
            <control shapeId="1130" r:id="rId84" name="Group Box 106">
              <controlPr defaultSize="0" autoFill="0" autoPict="0">
                <anchor moveWithCells="1">
                  <from>
                    <xdr:col>7</xdr:col>
                    <xdr:colOff>133350</xdr:colOff>
                    <xdr:row>96</xdr:row>
                    <xdr:rowOff>0</xdr:rowOff>
                  </from>
                  <to>
                    <xdr:col>7</xdr:col>
                    <xdr:colOff>133350</xdr:colOff>
                    <xdr:row>97</xdr:row>
                    <xdr:rowOff>0</xdr:rowOff>
                  </to>
                </anchor>
              </controlPr>
            </control>
          </mc:Choice>
        </mc:AlternateContent>
        <mc:AlternateContent xmlns:mc="http://schemas.openxmlformats.org/markup-compatibility/2006">
          <mc:Choice Requires="x14">
            <control shapeId="1131" r:id="rId85" name="Group Box 107">
              <controlPr defaultSize="0" autoFill="0" autoPict="0">
                <anchor moveWithCells="1">
                  <from>
                    <xdr:col>7</xdr:col>
                    <xdr:colOff>133350</xdr:colOff>
                    <xdr:row>96</xdr:row>
                    <xdr:rowOff>0</xdr:rowOff>
                  </from>
                  <to>
                    <xdr:col>7</xdr:col>
                    <xdr:colOff>133350</xdr:colOff>
                    <xdr:row>97</xdr:row>
                    <xdr:rowOff>0</xdr:rowOff>
                  </to>
                </anchor>
              </controlPr>
            </control>
          </mc:Choice>
        </mc:AlternateContent>
        <mc:AlternateContent xmlns:mc="http://schemas.openxmlformats.org/markup-compatibility/2006">
          <mc:Choice Requires="x14">
            <control shapeId="1132" r:id="rId86" name="Group Box 108">
              <controlPr defaultSize="0" autoFill="0" autoPict="0">
                <anchor moveWithCells="1">
                  <from>
                    <xdr:col>16</xdr:col>
                    <xdr:colOff>133350</xdr:colOff>
                    <xdr:row>4</xdr:row>
                    <xdr:rowOff>0</xdr:rowOff>
                  </from>
                  <to>
                    <xdr:col>32</xdr:col>
                    <xdr:colOff>133350</xdr:colOff>
                    <xdr:row>5</xdr:row>
                    <xdr:rowOff>0</xdr:rowOff>
                  </to>
                </anchor>
              </controlPr>
            </control>
          </mc:Choice>
        </mc:AlternateContent>
        <mc:AlternateContent xmlns:mc="http://schemas.openxmlformats.org/markup-compatibility/2006">
          <mc:Choice Requires="x14">
            <control shapeId="1134" r:id="rId87" name="Option Button 110">
              <controlPr defaultSize="0" autoFill="0" autoLine="0" autoPict="0">
                <anchor moveWithCells="1">
                  <from>
                    <xdr:col>25</xdr:col>
                    <xdr:colOff>0</xdr:colOff>
                    <xdr:row>4</xdr:row>
                    <xdr:rowOff>28575</xdr:rowOff>
                  </from>
                  <to>
                    <xdr:col>26</xdr:col>
                    <xdr:colOff>9525</xdr:colOff>
                    <xdr:row>4</xdr:row>
                    <xdr:rowOff>200025</xdr:rowOff>
                  </to>
                </anchor>
              </controlPr>
            </control>
          </mc:Choice>
        </mc:AlternateContent>
        <mc:AlternateContent xmlns:mc="http://schemas.openxmlformats.org/markup-compatibility/2006">
          <mc:Choice Requires="x14">
            <control shapeId="1135" r:id="rId88" name="Option Button 111">
              <controlPr defaultSize="0" autoFill="0" autoLine="0" autoPict="0">
                <anchor moveWithCells="1">
                  <from>
                    <xdr:col>12</xdr:col>
                    <xdr:colOff>0</xdr:colOff>
                    <xdr:row>37</xdr:row>
                    <xdr:rowOff>0</xdr:rowOff>
                  </from>
                  <to>
                    <xdr:col>12</xdr:col>
                    <xdr:colOff>0</xdr:colOff>
                    <xdr:row>37</xdr:row>
                    <xdr:rowOff>171450</xdr:rowOff>
                  </to>
                </anchor>
              </controlPr>
            </control>
          </mc:Choice>
        </mc:AlternateContent>
        <mc:AlternateContent xmlns:mc="http://schemas.openxmlformats.org/markup-compatibility/2006">
          <mc:Choice Requires="x14">
            <control shapeId="1136" r:id="rId89" name="Option Button 112">
              <controlPr defaultSize="0" autoFill="0" autoLine="0" autoPict="0">
                <anchor moveWithCells="1">
                  <from>
                    <xdr:col>12</xdr:col>
                    <xdr:colOff>0</xdr:colOff>
                    <xdr:row>37</xdr:row>
                    <xdr:rowOff>0</xdr:rowOff>
                  </from>
                  <to>
                    <xdr:col>12</xdr:col>
                    <xdr:colOff>0</xdr:colOff>
                    <xdr:row>37</xdr:row>
                    <xdr:rowOff>171450</xdr:rowOff>
                  </to>
                </anchor>
              </controlPr>
            </control>
          </mc:Choice>
        </mc:AlternateContent>
        <mc:AlternateContent xmlns:mc="http://schemas.openxmlformats.org/markup-compatibility/2006">
          <mc:Choice Requires="x14">
            <control shapeId="1139" r:id="rId90" name="Group Box 115">
              <controlPr defaultSize="0" autoFill="0" autoPict="0">
                <anchor moveWithCells="1">
                  <from>
                    <xdr:col>6</xdr:col>
                    <xdr:colOff>133350</xdr:colOff>
                    <xdr:row>37</xdr:row>
                    <xdr:rowOff>0</xdr:rowOff>
                  </from>
                  <to>
                    <xdr:col>8</xdr:col>
                    <xdr:colOff>19050</xdr:colOff>
                    <xdr:row>38</xdr:row>
                    <xdr:rowOff>219075</xdr:rowOff>
                  </to>
                </anchor>
              </controlPr>
            </control>
          </mc:Choice>
        </mc:AlternateContent>
        <mc:AlternateContent xmlns:mc="http://schemas.openxmlformats.org/markup-compatibility/2006">
          <mc:Choice Requires="x14">
            <control shapeId="1140" r:id="rId91" name="Option Button 116">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141" r:id="rId92" name="Option Button 117">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142" r:id="rId93" name="Group Box 118">
              <controlPr defaultSize="0" autoFill="0" autoPict="0">
                <anchor moveWithCells="1">
                  <from>
                    <xdr:col>6</xdr:col>
                    <xdr:colOff>133350</xdr:colOff>
                    <xdr:row>42</xdr:row>
                    <xdr:rowOff>0</xdr:rowOff>
                  </from>
                  <to>
                    <xdr:col>6</xdr:col>
                    <xdr:colOff>133350</xdr:colOff>
                    <xdr:row>44</xdr:row>
                    <xdr:rowOff>19050</xdr:rowOff>
                  </to>
                </anchor>
              </controlPr>
            </control>
          </mc:Choice>
        </mc:AlternateContent>
        <mc:AlternateContent xmlns:mc="http://schemas.openxmlformats.org/markup-compatibility/2006">
          <mc:Choice Requires="x14">
            <control shapeId="1143" r:id="rId94" name="Option Button 119">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144" r:id="rId95" name="Option Button 120">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147" r:id="rId96" name="Group Box 123">
              <controlPr defaultSize="0" autoFill="0" autoPict="0">
                <anchor moveWithCells="1">
                  <from>
                    <xdr:col>6</xdr:col>
                    <xdr:colOff>133350</xdr:colOff>
                    <xdr:row>42</xdr:row>
                    <xdr:rowOff>0</xdr:rowOff>
                  </from>
                  <to>
                    <xdr:col>8</xdr:col>
                    <xdr:colOff>19050</xdr:colOff>
                    <xdr:row>43</xdr:row>
                    <xdr:rowOff>228600</xdr:rowOff>
                  </to>
                </anchor>
              </controlPr>
            </control>
          </mc:Choice>
        </mc:AlternateContent>
        <mc:AlternateContent xmlns:mc="http://schemas.openxmlformats.org/markup-compatibility/2006">
          <mc:Choice Requires="x14">
            <control shapeId="1150" r:id="rId97" name="Option Button 126">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151" r:id="rId98" name="Option Button 127">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158" r:id="rId99" name="Check Box 134">
              <controlPr defaultSize="0" autoFill="0" autoLine="0" autoPict="0">
                <anchor moveWithCells="1">
                  <from>
                    <xdr:col>7</xdr:col>
                    <xdr:colOff>0</xdr:colOff>
                    <xdr:row>31</xdr:row>
                    <xdr:rowOff>28575</xdr:rowOff>
                  </from>
                  <to>
                    <xdr:col>7</xdr:col>
                    <xdr:colOff>0</xdr:colOff>
                    <xdr:row>31</xdr:row>
                    <xdr:rowOff>200025</xdr:rowOff>
                  </to>
                </anchor>
              </controlPr>
            </control>
          </mc:Choice>
        </mc:AlternateContent>
        <mc:AlternateContent xmlns:mc="http://schemas.openxmlformats.org/markup-compatibility/2006">
          <mc:Choice Requires="x14">
            <control shapeId="1159" r:id="rId100" name="Check Box 135">
              <controlPr defaultSize="0" autoFill="0" autoLine="0" autoPict="0">
                <anchor moveWithCells="1">
                  <from>
                    <xdr:col>19</xdr:col>
                    <xdr:colOff>0</xdr:colOff>
                    <xdr:row>31</xdr:row>
                    <xdr:rowOff>28575</xdr:rowOff>
                  </from>
                  <to>
                    <xdr:col>19</xdr:col>
                    <xdr:colOff>0</xdr:colOff>
                    <xdr:row>31</xdr:row>
                    <xdr:rowOff>200025</xdr:rowOff>
                  </to>
                </anchor>
              </controlPr>
            </control>
          </mc:Choice>
        </mc:AlternateContent>
        <mc:AlternateContent xmlns:mc="http://schemas.openxmlformats.org/markup-compatibility/2006">
          <mc:Choice Requires="x14">
            <control shapeId="1160" r:id="rId101" name="Check Box 136">
              <controlPr defaultSize="0" autoFill="0" autoLine="0" autoPict="0">
                <anchor moveWithCells="1">
                  <from>
                    <xdr:col>28</xdr:col>
                    <xdr:colOff>0</xdr:colOff>
                    <xdr:row>31</xdr:row>
                    <xdr:rowOff>28575</xdr:rowOff>
                  </from>
                  <to>
                    <xdr:col>28</xdr:col>
                    <xdr:colOff>0</xdr:colOff>
                    <xdr:row>31</xdr:row>
                    <xdr:rowOff>200025</xdr:rowOff>
                  </to>
                </anchor>
              </controlPr>
            </control>
          </mc:Choice>
        </mc:AlternateContent>
        <mc:AlternateContent xmlns:mc="http://schemas.openxmlformats.org/markup-compatibility/2006">
          <mc:Choice Requires="x14">
            <control shapeId="1161" r:id="rId102" name="Check Box 137">
              <controlPr defaultSize="0" autoFill="0" autoLine="0" autoPict="0">
                <anchor moveWithCells="1">
                  <from>
                    <xdr:col>40</xdr:col>
                    <xdr:colOff>0</xdr:colOff>
                    <xdr:row>31</xdr:row>
                    <xdr:rowOff>28575</xdr:rowOff>
                  </from>
                  <to>
                    <xdr:col>40</xdr:col>
                    <xdr:colOff>0</xdr:colOff>
                    <xdr:row>31</xdr:row>
                    <xdr:rowOff>200025</xdr:rowOff>
                  </to>
                </anchor>
              </controlPr>
            </control>
          </mc:Choice>
        </mc:AlternateContent>
        <mc:AlternateContent xmlns:mc="http://schemas.openxmlformats.org/markup-compatibility/2006">
          <mc:Choice Requires="x14">
            <control shapeId="1162" r:id="rId103" name="Check Box 138">
              <controlPr defaultSize="0" autoFill="0" autoLine="0" autoPict="0">
                <anchor moveWithCells="1">
                  <from>
                    <xdr:col>7</xdr:col>
                    <xdr:colOff>0</xdr:colOff>
                    <xdr:row>32</xdr:row>
                    <xdr:rowOff>28575</xdr:rowOff>
                  </from>
                  <to>
                    <xdr:col>7</xdr:col>
                    <xdr:colOff>0</xdr:colOff>
                    <xdr:row>32</xdr:row>
                    <xdr:rowOff>200025</xdr:rowOff>
                  </to>
                </anchor>
              </controlPr>
            </control>
          </mc:Choice>
        </mc:AlternateContent>
        <mc:AlternateContent xmlns:mc="http://schemas.openxmlformats.org/markup-compatibility/2006">
          <mc:Choice Requires="x14">
            <control shapeId="1163" r:id="rId104" name="Check Box 139">
              <controlPr defaultSize="0" autoFill="0" autoLine="0" autoPict="0">
                <anchor moveWithCells="1">
                  <from>
                    <xdr:col>7</xdr:col>
                    <xdr:colOff>0</xdr:colOff>
                    <xdr:row>31</xdr:row>
                    <xdr:rowOff>28575</xdr:rowOff>
                  </from>
                  <to>
                    <xdr:col>8</xdr:col>
                    <xdr:colOff>9525</xdr:colOff>
                    <xdr:row>31</xdr:row>
                    <xdr:rowOff>200025</xdr:rowOff>
                  </to>
                </anchor>
              </controlPr>
            </control>
          </mc:Choice>
        </mc:AlternateContent>
        <mc:AlternateContent xmlns:mc="http://schemas.openxmlformats.org/markup-compatibility/2006">
          <mc:Choice Requires="x14">
            <control shapeId="1164" r:id="rId105" name="Check Box 140">
              <controlPr defaultSize="0" autoFill="0" autoLine="0" autoPict="0">
                <anchor moveWithCells="1">
                  <from>
                    <xdr:col>19</xdr:col>
                    <xdr:colOff>0</xdr:colOff>
                    <xdr:row>31</xdr:row>
                    <xdr:rowOff>28575</xdr:rowOff>
                  </from>
                  <to>
                    <xdr:col>20</xdr:col>
                    <xdr:colOff>9525</xdr:colOff>
                    <xdr:row>31</xdr:row>
                    <xdr:rowOff>200025</xdr:rowOff>
                  </to>
                </anchor>
              </controlPr>
            </control>
          </mc:Choice>
        </mc:AlternateContent>
        <mc:AlternateContent xmlns:mc="http://schemas.openxmlformats.org/markup-compatibility/2006">
          <mc:Choice Requires="x14">
            <control shapeId="1165" r:id="rId106" name="Check Box 141">
              <controlPr defaultSize="0" autoFill="0" autoLine="0" autoPict="0">
                <anchor moveWithCells="1">
                  <from>
                    <xdr:col>28</xdr:col>
                    <xdr:colOff>0</xdr:colOff>
                    <xdr:row>31</xdr:row>
                    <xdr:rowOff>28575</xdr:rowOff>
                  </from>
                  <to>
                    <xdr:col>29</xdr:col>
                    <xdr:colOff>9525</xdr:colOff>
                    <xdr:row>31</xdr:row>
                    <xdr:rowOff>200025</xdr:rowOff>
                  </to>
                </anchor>
              </controlPr>
            </control>
          </mc:Choice>
        </mc:AlternateContent>
        <mc:AlternateContent xmlns:mc="http://schemas.openxmlformats.org/markup-compatibility/2006">
          <mc:Choice Requires="x14">
            <control shapeId="1166" r:id="rId107" name="Check Box 142">
              <controlPr defaultSize="0" autoFill="0" autoLine="0" autoPict="0">
                <anchor moveWithCells="1">
                  <from>
                    <xdr:col>7</xdr:col>
                    <xdr:colOff>0</xdr:colOff>
                    <xdr:row>32</xdr:row>
                    <xdr:rowOff>28575</xdr:rowOff>
                  </from>
                  <to>
                    <xdr:col>8</xdr:col>
                    <xdr:colOff>9525</xdr:colOff>
                    <xdr:row>32</xdr:row>
                    <xdr:rowOff>200025</xdr:rowOff>
                  </to>
                </anchor>
              </controlPr>
            </control>
          </mc:Choice>
        </mc:AlternateContent>
        <mc:AlternateContent xmlns:mc="http://schemas.openxmlformats.org/markup-compatibility/2006">
          <mc:Choice Requires="x14">
            <control shapeId="1167" r:id="rId108" name="Check Box 143">
              <controlPr defaultSize="0" autoFill="0" autoLine="0" autoPict="0">
                <anchor moveWithCells="1">
                  <from>
                    <xdr:col>35</xdr:col>
                    <xdr:colOff>0</xdr:colOff>
                    <xdr:row>31</xdr:row>
                    <xdr:rowOff>28575</xdr:rowOff>
                  </from>
                  <to>
                    <xdr:col>36</xdr:col>
                    <xdr:colOff>9525</xdr:colOff>
                    <xdr:row>31</xdr:row>
                    <xdr:rowOff>200025</xdr:rowOff>
                  </to>
                </anchor>
              </controlPr>
            </control>
          </mc:Choice>
        </mc:AlternateContent>
        <mc:AlternateContent xmlns:mc="http://schemas.openxmlformats.org/markup-compatibility/2006">
          <mc:Choice Requires="x14">
            <control shapeId="1168" r:id="rId109" name="Option Button 144">
              <controlPr defaultSize="0" autoFill="0" autoLine="0" autoPict="0">
                <anchor moveWithCells="1">
                  <from>
                    <xdr:col>7</xdr:col>
                    <xdr:colOff>0</xdr:colOff>
                    <xdr:row>70</xdr:row>
                    <xdr:rowOff>28575</xdr:rowOff>
                  </from>
                  <to>
                    <xdr:col>8</xdr:col>
                    <xdr:colOff>9525</xdr:colOff>
                    <xdr:row>70</xdr:row>
                    <xdr:rowOff>200025</xdr:rowOff>
                  </to>
                </anchor>
              </controlPr>
            </control>
          </mc:Choice>
        </mc:AlternateContent>
        <mc:AlternateContent xmlns:mc="http://schemas.openxmlformats.org/markup-compatibility/2006">
          <mc:Choice Requires="x14">
            <control shapeId="1169" r:id="rId110" name="Option Button 145">
              <controlPr defaultSize="0" autoFill="0" autoLine="0" autoPict="0">
                <anchor moveWithCells="1">
                  <from>
                    <xdr:col>7</xdr:col>
                    <xdr:colOff>0</xdr:colOff>
                    <xdr:row>71</xdr:row>
                    <xdr:rowOff>28575</xdr:rowOff>
                  </from>
                  <to>
                    <xdr:col>8</xdr:col>
                    <xdr:colOff>9525</xdr:colOff>
                    <xdr:row>71</xdr:row>
                    <xdr:rowOff>200025</xdr:rowOff>
                  </to>
                </anchor>
              </controlPr>
            </control>
          </mc:Choice>
        </mc:AlternateContent>
        <mc:AlternateContent xmlns:mc="http://schemas.openxmlformats.org/markup-compatibility/2006">
          <mc:Choice Requires="x14">
            <control shapeId="1170" r:id="rId111" name="Group Box 146">
              <controlPr defaultSize="0" autoFill="0" autoPict="0">
                <anchor moveWithCells="1">
                  <from>
                    <xdr:col>6</xdr:col>
                    <xdr:colOff>133350</xdr:colOff>
                    <xdr:row>70</xdr:row>
                    <xdr:rowOff>0</xdr:rowOff>
                  </from>
                  <to>
                    <xdr:col>8</xdr:col>
                    <xdr:colOff>19050</xdr:colOff>
                    <xdr:row>71</xdr:row>
                    <xdr:rowOff>228600</xdr:rowOff>
                  </to>
                </anchor>
              </controlPr>
            </control>
          </mc:Choice>
        </mc:AlternateContent>
        <mc:AlternateContent xmlns:mc="http://schemas.openxmlformats.org/markup-compatibility/2006">
          <mc:Choice Requires="x14">
            <control shapeId="1171" r:id="rId112" name="Option Button 147">
              <controlPr defaultSize="0" autoFill="0" autoLine="0" autoPict="0">
                <anchor moveWithCells="1">
                  <from>
                    <xdr:col>7</xdr:col>
                    <xdr:colOff>0</xdr:colOff>
                    <xdr:row>70</xdr:row>
                    <xdr:rowOff>28575</xdr:rowOff>
                  </from>
                  <to>
                    <xdr:col>8</xdr:col>
                    <xdr:colOff>9525</xdr:colOff>
                    <xdr:row>70</xdr:row>
                    <xdr:rowOff>200025</xdr:rowOff>
                  </to>
                </anchor>
              </controlPr>
            </control>
          </mc:Choice>
        </mc:AlternateContent>
        <mc:AlternateContent xmlns:mc="http://schemas.openxmlformats.org/markup-compatibility/2006">
          <mc:Choice Requires="x14">
            <control shapeId="1172" r:id="rId113" name="Option Button 148">
              <controlPr defaultSize="0" autoFill="0" autoLine="0" autoPict="0">
                <anchor moveWithCells="1">
                  <from>
                    <xdr:col>7</xdr:col>
                    <xdr:colOff>0</xdr:colOff>
                    <xdr:row>71</xdr:row>
                    <xdr:rowOff>28575</xdr:rowOff>
                  </from>
                  <to>
                    <xdr:col>8</xdr:col>
                    <xdr:colOff>9525</xdr:colOff>
                    <xdr:row>71</xdr:row>
                    <xdr:rowOff>200025</xdr:rowOff>
                  </to>
                </anchor>
              </controlPr>
            </control>
          </mc:Choice>
        </mc:AlternateContent>
        <mc:AlternateContent xmlns:mc="http://schemas.openxmlformats.org/markup-compatibility/2006">
          <mc:Choice Requires="x14">
            <control shapeId="1173" r:id="rId114" name="Option Button 149">
              <controlPr defaultSize="0" autoFill="0" autoLine="0" autoPict="0">
                <anchor moveWithCells="1">
                  <from>
                    <xdr:col>7</xdr:col>
                    <xdr:colOff>0</xdr:colOff>
                    <xdr:row>70</xdr:row>
                    <xdr:rowOff>28575</xdr:rowOff>
                  </from>
                  <to>
                    <xdr:col>8</xdr:col>
                    <xdr:colOff>9525</xdr:colOff>
                    <xdr:row>70</xdr:row>
                    <xdr:rowOff>200025</xdr:rowOff>
                  </to>
                </anchor>
              </controlPr>
            </control>
          </mc:Choice>
        </mc:AlternateContent>
        <mc:AlternateContent xmlns:mc="http://schemas.openxmlformats.org/markup-compatibility/2006">
          <mc:Choice Requires="x14">
            <control shapeId="1174" r:id="rId115" name="Option Button 150">
              <controlPr defaultSize="0" autoFill="0" autoLine="0" autoPict="0">
                <anchor moveWithCells="1">
                  <from>
                    <xdr:col>7</xdr:col>
                    <xdr:colOff>0</xdr:colOff>
                    <xdr:row>71</xdr:row>
                    <xdr:rowOff>28575</xdr:rowOff>
                  </from>
                  <to>
                    <xdr:col>8</xdr:col>
                    <xdr:colOff>9525</xdr:colOff>
                    <xdr:row>71</xdr:row>
                    <xdr:rowOff>200025</xdr:rowOff>
                  </to>
                </anchor>
              </controlPr>
            </control>
          </mc:Choice>
        </mc:AlternateContent>
        <mc:AlternateContent xmlns:mc="http://schemas.openxmlformats.org/markup-compatibility/2006">
          <mc:Choice Requires="x14">
            <control shapeId="1175" r:id="rId116" name="Group Box 151">
              <controlPr defaultSize="0" autoFill="0" autoPict="0">
                <anchor moveWithCells="1">
                  <from>
                    <xdr:col>6</xdr:col>
                    <xdr:colOff>133350</xdr:colOff>
                    <xdr:row>70</xdr:row>
                    <xdr:rowOff>0</xdr:rowOff>
                  </from>
                  <to>
                    <xdr:col>8</xdr:col>
                    <xdr:colOff>19050</xdr:colOff>
                    <xdr:row>71</xdr:row>
                    <xdr:rowOff>228600</xdr:rowOff>
                  </to>
                </anchor>
              </controlPr>
            </control>
          </mc:Choice>
        </mc:AlternateContent>
        <mc:AlternateContent xmlns:mc="http://schemas.openxmlformats.org/markup-compatibility/2006">
          <mc:Choice Requires="x14">
            <control shapeId="1176" r:id="rId117" name="Option Button 152">
              <controlPr defaultSize="0" autoFill="0" autoLine="0" autoPict="0">
                <anchor moveWithCells="1">
                  <from>
                    <xdr:col>7</xdr:col>
                    <xdr:colOff>0</xdr:colOff>
                    <xdr:row>70</xdr:row>
                    <xdr:rowOff>28575</xdr:rowOff>
                  </from>
                  <to>
                    <xdr:col>8</xdr:col>
                    <xdr:colOff>9525</xdr:colOff>
                    <xdr:row>70</xdr:row>
                    <xdr:rowOff>200025</xdr:rowOff>
                  </to>
                </anchor>
              </controlPr>
            </control>
          </mc:Choice>
        </mc:AlternateContent>
        <mc:AlternateContent xmlns:mc="http://schemas.openxmlformats.org/markup-compatibility/2006">
          <mc:Choice Requires="x14">
            <control shapeId="1177" r:id="rId118" name="Option Button 153">
              <controlPr defaultSize="0" autoFill="0" autoLine="0" autoPict="0">
                <anchor moveWithCells="1">
                  <from>
                    <xdr:col>7</xdr:col>
                    <xdr:colOff>0</xdr:colOff>
                    <xdr:row>71</xdr:row>
                    <xdr:rowOff>28575</xdr:rowOff>
                  </from>
                  <to>
                    <xdr:col>8</xdr:col>
                    <xdr:colOff>9525</xdr:colOff>
                    <xdr:row>71</xdr:row>
                    <xdr:rowOff>200025</xdr:rowOff>
                  </to>
                </anchor>
              </controlPr>
            </control>
          </mc:Choice>
        </mc:AlternateContent>
        <mc:AlternateContent xmlns:mc="http://schemas.openxmlformats.org/markup-compatibility/2006">
          <mc:Choice Requires="x14">
            <control shapeId="1178" r:id="rId119" name="Option Button 154">
              <controlPr defaultSize="0" autoFill="0" autoLine="0" autoPict="0">
                <anchor moveWithCells="1">
                  <from>
                    <xdr:col>7</xdr:col>
                    <xdr:colOff>0</xdr:colOff>
                    <xdr:row>58</xdr:row>
                    <xdr:rowOff>0</xdr:rowOff>
                  </from>
                  <to>
                    <xdr:col>7</xdr:col>
                    <xdr:colOff>0</xdr:colOff>
                    <xdr:row>58</xdr:row>
                    <xdr:rowOff>171450</xdr:rowOff>
                  </to>
                </anchor>
              </controlPr>
            </control>
          </mc:Choice>
        </mc:AlternateContent>
        <mc:AlternateContent xmlns:mc="http://schemas.openxmlformats.org/markup-compatibility/2006">
          <mc:Choice Requires="x14">
            <control shapeId="1179" r:id="rId120" name="Option Button 155">
              <controlPr defaultSize="0" autoFill="0" autoLine="0" autoPict="0">
                <anchor moveWithCells="1">
                  <from>
                    <xdr:col>7</xdr:col>
                    <xdr:colOff>0</xdr:colOff>
                    <xdr:row>58</xdr:row>
                    <xdr:rowOff>0</xdr:rowOff>
                  </from>
                  <to>
                    <xdr:col>7</xdr:col>
                    <xdr:colOff>0</xdr:colOff>
                    <xdr:row>58</xdr:row>
                    <xdr:rowOff>171450</xdr:rowOff>
                  </to>
                </anchor>
              </controlPr>
            </control>
          </mc:Choice>
        </mc:AlternateContent>
        <mc:AlternateContent xmlns:mc="http://schemas.openxmlformats.org/markup-compatibility/2006">
          <mc:Choice Requires="x14">
            <control shapeId="1180" r:id="rId121" name="Group Box 156">
              <controlPr defaultSize="0" autoFill="0" autoPict="0">
                <anchor moveWithCells="1">
                  <from>
                    <xdr:col>6</xdr:col>
                    <xdr:colOff>133350</xdr:colOff>
                    <xdr:row>58</xdr:row>
                    <xdr:rowOff>0</xdr:rowOff>
                  </from>
                  <to>
                    <xdr:col>6</xdr:col>
                    <xdr:colOff>133350</xdr:colOff>
                    <xdr:row>60</xdr:row>
                    <xdr:rowOff>19050</xdr:rowOff>
                  </to>
                </anchor>
              </controlPr>
            </control>
          </mc:Choice>
        </mc:AlternateContent>
        <mc:AlternateContent xmlns:mc="http://schemas.openxmlformats.org/markup-compatibility/2006">
          <mc:Choice Requires="x14">
            <control shapeId="1181" r:id="rId122" name="Option Button 157">
              <controlPr defaultSize="0" autoFill="0" autoLine="0" autoPict="0">
                <anchor moveWithCells="1">
                  <from>
                    <xdr:col>7</xdr:col>
                    <xdr:colOff>0</xdr:colOff>
                    <xdr:row>58</xdr:row>
                    <xdr:rowOff>0</xdr:rowOff>
                  </from>
                  <to>
                    <xdr:col>7</xdr:col>
                    <xdr:colOff>0</xdr:colOff>
                    <xdr:row>58</xdr:row>
                    <xdr:rowOff>171450</xdr:rowOff>
                  </to>
                </anchor>
              </controlPr>
            </control>
          </mc:Choice>
        </mc:AlternateContent>
        <mc:AlternateContent xmlns:mc="http://schemas.openxmlformats.org/markup-compatibility/2006">
          <mc:Choice Requires="x14">
            <control shapeId="1182" r:id="rId123" name="Option Button 158">
              <controlPr defaultSize="0" autoFill="0" autoLine="0" autoPict="0">
                <anchor moveWithCells="1">
                  <from>
                    <xdr:col>7</xdr:col>
                    <xdr:colOff>0</xdr:colOff>
                    <xdr:row>58</xdr:row>
                    <xdr:rowOff>0</xdr:rowOff>
                  </from>
                  <to>
                    <xdr:col>7</xdr:col>
                    <xdr:colOff>0</xdr:colOff>
                    <xdr:row>58</xdr:row>
                    <xdr:rowOff>171450</xdr:rowOff>
                  </to>
                </anchor>
              </controlPr>
            </control>
          </mc:Choice>
        </mc:AlternateContent>
        <mc:AlternateContent xmlns:mc="http://schemas.openxmlformats.org/markup-compatibility/2006">
          <mc:Choice Requires="x14">
            <control shapeId="1185" r:id="rId124" name="Group Box 161">
              <controlPr defaultSize="0" autoFill="0" autoPict="0">
                <anchor moveWithCells="1">
                  <from>
                    <xdr:col>6</xdr:col>
                    <xdr:colOff>133350</xdr:colOff>
                    <xdr:row>58</xdr:row>
                    <xdr:rowOff>0</xdr:rowOff>
                  </from>
                  <to>
                    <xdr:col>8</xdr:col>
                    <xdr:colOff>19050</xdr:colOff>
                    <xdr:row>59</xdr:row>
                    <xdr:rowOff>228600</xdr:rowOff>
                  </to>
                </anchor>
              </controlPr>
            </control>
          </mc:Choice>
        </mc:AlternateContent>
        <mc:AlternateContent xmlns:mc="http://schemas.openxmlformats.org/markup-compatibility/2006">
          <mc:Choice Requires="x14">
            <control shapeId="1194" r:id="rId125" name="Option Button 170">
              <controlPr defaultSize="0" autoFill="0" autoLine="0" autoPict="0">
                <anchor moveWithCells="1">
                  <from>
                    <xdr:col>7</xdr:col>
                    <xdr:colOff>0</xdr:colOff>
                    <xdr:row>65</xdr:row>
                    <xdr:rowOff>28575</xdr:rowOff>
                  </from>
                  <to>
                    <xdr:col>8</xdr:col>
                    <xdr:colOff>9525</xdr:colOff>
                    <xdr:row>65</xdr:row>
                    <xdr:rowOff>200025</xdr:rowOff>
                  </to>
                </anchor>
              </controlPr>
            </control>
          </mc:Choice>
        </mc:AlternateContent>
        <mc:AlternateContent xmlns:mc="http://schemas.openxmlformats.org/markup-compatibility/2006">
          <mc:Choice Requires="x14">
            <control shapeId="1195" r:id="rId126" name="Option Button 171">
              <controlPr defaultSize="0" autoFill="0" autoLine="0" autoPict="0">
                <anchor moveWithCells="1">
                  <from>
                    <xdr:col>7</xdr:col>
                    <xdr:colOff>0</xdr:colOff>
                    <xdr:row>66</xdr:row>
                    <xdr:rowOff>28575</xdr:rowOff>
                  </from>
                  <to>
                    <xdr:col>8</xdr:col>
                    <xdr:colOff>9525</xdr:colOff>
                    <xdr:row>66</xdr:row>
                    <xdr:rowOff>200025</xdr:rowOff>
                  </to>
                </anchor>
              </controlPr>
            </control>
          </mc:Choice>
        </mc:AlternateContent>
        <mc:AlternateContent xmlns:mc="http://schemas.openxmlformats.org/markup-compatibility/2006">
          <mc:Choice Requires="x14">
            <control shapeId="1196" r:id="rId127" name="Group Box 172">
              <controlPr defaultSize="0" autoFill="0" autoPict="0">
                <anchor moveWithCells="1">
                  <from>
                    <xdr:col>6</xdr:col>
                    <xdr:colOff>133350</xdr:colOff>
                    <xdr:row>65</xdr:row>
                    <xdr:rowOff>0</xdr:rowOff>
                  </from>
                  <to>
                    <xdr:col>8</xdr:col>
                    <xdr:colOff>19050</xdr:colOff>
                    <xdr:row>66</xdr:row>
                    <xdr:rowOff>228600</xdr:rowOff>
                  </to>
                </anchor>
              </controlPr>
            </control>
          </mc:Choice>
        </mc:AlternateContent>
        <mc:AlternateContent xmlns:mc="http://schemas.openxmlformats.org/markup-compatibility/2006">
          <mc:Choice Requires="x14">
            <control shapeId="1197" r:id="rId128" name="Option Button 173">
              <controlPr defaultSize="0" autoFill="0" autoLine="0" autoPict="0">
                <anchor moveWithCells="1">
                  <from>
                    <xdr:col>7</xdr:col>
                    <xdr:colOff>0</xdr:colOff>
                    <xdr:row>65</xdr:row>
                    <xdr:rowOff>28575</xdr:rowOff>
                  </from>
                  <to>
                    <xdr:col>8</xdr:col>
                    <xdr:colOff>9525</xdr:colOff>
                    <xdr:row>65</xdr:row>
                    <xdr:rowOff>200025</xdr:rowOff>
                  </to>
                </anchor>
              </controlPr>
            </control>
          </mc:Choice>
        </mc:AlternateContent>
        <mc:AlternateContent xmlns:mc="http://schemas.openxmlformats.org/markup-compatibility/2006">
          <mc:Choice Requires="x14">
            <control shapeId="1198" r:id="rId129" name="Option Button 174">
              <controlPr defaultSize="0" autoFill="0" autoLine="0" autoPict="0">
                <anchor moveWithCells="1">
                  <from>
                    <xdr:col>7</xdr:col>
                    <xdr:colOff>0</xdr:colOff>
                    <xdr:row>66</xdr:row>
                    <xdr:rowOff>28575</xdr:rowOff>
                  </from>
                  <to>
                    <xdr:col>8</xdr:col>
                    <xdr:colOff>9525</xdr:colOff>
                    <xdr:row>66</xdr:row>
                    <xdr:rowOff>200025</xdr:rowOff>
                  </to>
                </anchor>
              </controlPr>
            </control>
          </mc:Choice>
        </mc:AlternateContent>
        <mc:AlternateContent xmlns:mc="http://schemas.openxmlformats.org/markup-compatibility/2006">
          <mc:Choice Requires="x14">
            <control shapeId="1199" r:id="rId130" name="Option Button 175">
              <controlPr defaultSize="0" autoFill="0" autoLine="0" autoPict="0">
                <anchor moveWithCells="1">
                  <from>
                    <xdr:col>7</xdr:col>
                    <xdr:colOff>0</xdr:colOff>
                    <xdr:row>65</xdr:row>
                    <xdr:rowOff>28575</xdr:rowOff>
                  </from>
                  <to>
                    <xdr:col>8</xdr:col>
                    <xdr:colOff>9525</xdr:colOff>
                    <xdr:row>65</xdr:row>
                    <xdr:rowOff>200025</xdr:rowOff>
                  </to>
                </anchor>
              </controlPr>
            </control>
          </mc:Choice>
        </mc:AlternateContent>
        <mc:AlternateContent xmlns:mc="http://schemas.openxmlformats.org/markup-compatibility/2006">
          <mc:Choice Requires="x14">
            <control shapeId="1200" r:id="rId131" name="Option Button 176">
              <controlPr defaultSize="0" autoFill="0" autoLine="0" autoPict="0">
                <anchor moveWithCells="1">
                  <from>
                    <xdr:col>7</xdr:col>
                    <xdr:colOff>0</xdr:colOff>
                    <xdr:row>66</xdr:row>
                    <xdr:rowOff>28575</xdr:rowOff>
                  </from>
                  <to>
                    <xdr:col>8</xdr:col>
                    <xdr:colOff>9525</xdr:colOff>
                    <xdr:row>66</xdr:row>
                    <xdr:rowOff>200025</xdr:rowOff>
                  </to>
                </anchor>
              </controlPr>
            </control>
          </mc:Choice>
        </mc:AlternateContent>
        <mc:AlternateContent xmlns:mc="http://schemas.openxmlformats.org/markup-compatibility/2006">
          <mc:Choice Requires="x14">
            <control shapeId="1201" r:id="rId132" name="Group Box 177">
              <controlPr defaultSize="0" autoFill="0" autoPict="0">
                <anchor moveWithCells="1">
                  <from>
                    <xdr:col>6</xdr:col>
                    <xdr:colOff>133350</xdr:colOff>
                    <xdr:row>65</xdr:row>
                    <xdr:rowOff>0</xdr:rowOff>
                  </from>
                  <to>
                    <xdr:col>8</xdr:col>
                    <xdr:colOff>19050</xdr:colOff>
                    <xdr:row>66</xdr:row>
                    <xdr:rowOff>228600</xdr:rowOff>
                  </to>
                </anchor>
              </controlPr>
            </control>
          </mc:Choice>
        </mc:AlternateContent>
        <mc:AlternateContent xmlns:mc="http://schemas.openxmlformats.org/markup-compatibility/2006">
          <mc:Choice Requires="x14">
            <control shapeId="1202" r:id="rId133" name="Option Button 178">
              <controlPr defaultSize="0" autoFill="0" autoLine="0" autoPict="0">
                <anchor moveWithCells="1">
                  <from>
                    <xdr:col>7</xdr:col>
                    <xdr:colOff>0</xdr:colOff>
                    <xdr:row>65</xdr:row>
                    <xdr:rowOff>28575</xdr:rowOff>
                  </from>
                  <to>
                    <xdr:col>8</xdr:col>
                    <xdr:colOff>9525</xdr:colOff>
                    <xdr:row>65</xdr:row>
                    <xdr:rowOff>200025</xdr:rowOff>
                  </to>
                </anchor>
              </controlPr>
            </control>
          </mc:Choice>
        </mc:AlternateContent>
        <mc:AlternateContent xmlns:mc="http://schemas.openxmlformats.org/markup-compatibility/2006">
          <mc:Choice Requires="x14">
            <control shapeId="1203" r:id="rId134" name="Option Button 179">
              <controlPr defaultSize="0" autoFill="0" autoLine="0" autoPict="0">
                <anchor moveWithCells="1">
                  <from>
                    <xdr:col>7</xdr:col>
                    <xdr:colOff>0</xdr:colOff>
                    <xdr:row>66</xdr:row>
                    <xdr:rowOff>28575</xdr:rowOff>
                  </from>
                  <to>
                    <xdr:col>8</xdr:col>
                    <xdr:colOff>9525</xdr:colOff>
                    <xdr:row>66</xdr:row>
                    <xdr:rowOff>200025</xdr:rowOff>
                  </to>
                </anchor>
              </controlPr>
            </control>
          </mc:Choice>
        </mc:AlternateContent>
        <mc:AlternateContent xmlns:mc="http://schemas.openxmlformats.org/markup-compatibility/2006">
          <mc:Choice Requires="x14">
            <control shapeId="1204" r:id="rId135" name="Option Button 180">
              <controlPr defaultSize="0" autoFill="0" autoLine="0" autoPict="0">
                <anchor moveWithCells="1">
                  <from>
                    <xdr:col>7</xdr:col>
                    <xdr:colOff>0</xdr:colOff>
                    <xdr:row>63</xdr:row>
                    <xdr:rowOff>28575</xdr:rowOff>
                  </from>
                  <to>
                    <xdr:col>8</xdr:col>
                    <xdr:colOff>9525</xdr:colOff>
                    <xdr:row>63</xdr:row>
                    <xdr:rowOff>200025</xdr:rowOff>
                  </to>
                </anchor>
              </controlPr>
            </control>
          </mc:Choice>
        </mc:AlternateContent>
        <mc:AlternateContent xmlns:mc="http://schemas.openxmlformats.org/markup-compatibility/2006">
          <mc:Choice Requires="x14">
            <control shapeId="1205" r:id="rId136" name="Option Button 181">
              <controlPr defaultSize="0" autoFill="0" autoLine="0" autoPict="0">
                <anchor moveWithCells="1">
                  <from>
                    <xdr:col>7</xdr:col>
                    <xdr:colOff>0</xdr:colOff>
                    <xdr:row>64</xdr:row>
                    <xdr:rowOff>28575</xdr:rowOff>
                  </from>
                  <to>
                    <xdr:col>8</xdr:col>
                    <xdr:colOff>9525</xdr:colOff>
                    <xdr:row>64</xdr:row>
                    <xdr:rowOff>200025</xdr:rowOff>
                  </to>
                </anchor>
              </controlPr>
            </control>
          </mc:Choice>
        </mc:AlternateContent>
        <mc:AlternateContent xmlns:mc="http://schemas.openxmlformats.org/markup-compatibility/2006">
          <mc:Choice Requires="x14">
            <control shapeId="1206" r:id="rId137" name="Group Box 182">
              <controlPr defaultSize="0" autoFill="0" autoPict="0">
                <anchor moveWithCells="1">
                  <from>
                    <xdr:col>6</xdr:col>
                    <xdr:colOff>133350</xdr:colOff>
                    <xdr:row>63</xdr:row>
                    <xdr:rowOff>0</xdr:rowOff>
                  </from>
                  <to>
                    <xdr:col>8</xdr:col>
                    <xdr:colOff>19050</xdr:colOff>
                    <xdr:row>64</xdr:row>
                    <xdr:rowOff>228600</xdr:rowOff>
                  </to>
                </anchor>
              </controlPr>
            </control>
          </mc:Choice>
        </mc:AlternateContent>
        <mc:AlternateContent xmlns:mc="http://schemas.openxmlformats.org/markup-compatibility/2006">
          <mc:Choice Requires="x14">
            <control shapeId="1207" r:id="rId138" name="Option Button 183">
              <controlPr defaultSize="0" autoFill="0" autoLine="0" autoPict="0">
                <anchor moveWithCells="1">
                  <from>
                    <xdr:col>7</xdr:col>
                    <xdr:colOff>0</xdr:colOff>
                    <xdr:row>63</xdr:row>
                    <xdr:rowOff>28575</xdr:rowOff>
                  </from>
                  <to>
                    <xdr:col>8</xdr:col>
                    <xdr:colOff>9525</xdr:colOff>
                    <xdr:row>63</xdr:row>
                    <xdr:rowOff>200025</xdr:rowOff>
                  </to>
                </anchor>
              </controlPr>
            </control>
          </mc:Choice>
        </mc:AlternateContent>
        <mc:AlternateContent xmlns:mc="http://schemas.openxmlformats.org/markup-compatibility/2006">
          <mc:Choice Requires="x14">
            <control shapeId="1208" r:id="rId139" name="Option Button 184">
              <controlPr defaultSize="0" autoFill="0" autoLine="0" autoPict="0">
                <anchor moveWithCells="1">
                  <from>
                    <xdr:col>7</xdr:col>
                    <xdr:colOff>0</xdr:colOff>
                    <xdr:row>64</xdr:row>
                    <xdr:rowOff>28575</xdr:rowOff>
                  </from>
                  <to>
                    <xdr:col>8</xdr:col>
                    <xdr:colOff>9525</xdr:colOff>
                    <xdr:row>64</xdr:row>
                    <xdr:rowOff>200025</xdr:rowOff>
                  </to>
                </anchor>
              </controlPr>
            </control>
          </mc:Choice>
        </mc:AlternateContent>
        <mc:AlternateContent xmlns:mc="http://schemas.openxmlformats.org/markup-compatibility/2006">
          <mc:Choice Requires="x14">
            <control shapeId="1209" r:id="rId140" name="Option Button 185">
              <controlPr defaultSize="0" autoFill="0" autoLine="0" autoPict="0">
                <anchor moveWithCells="1">
                  <from>
                    <xdr:col>7</xdr:col>
                    <xdr:colOff>0</xdr:colOff>
                    <xdr:row>63</xdr:row>
                    <xdr:rowOff>28575</xdr:rowOff>
                  </from>
                  <to>
                    <xdr:col>8</xdr:col>
                    <xdr:colOff>9525</xdr:colOff>
                    <xdr:row>63</xdr:row>
                    <xdr:rowOff>200025</xdr:rowOff>
                  </to>
                </anchor>
              </controlPr>
            </control>
          </mc:Choice>
        </mc:AlternateContent>
        <mc:AlternateContent xmlns:mc="http://schemas.openxmlformats.org/markup-compatibility/2006">
          <mc:Choice Requires="x14">
            <control shapeId="1210" r:id="rId141" name="Option Button 186">
              <controlPr defaultSize="0" autoFill="0" autoLine="0" autoPict="0">
                <anchor moveWithCells="1">
                  <from>
                    <xdr:col>7</xdr:col>
                    <xdr:colOff>0</xdr:colOff>
                    <xdr:row>64</xdr:row>
                    <xdr:rowOff>28575</xdr:rowOff>
                  </from>
                  <to>
                    <xdr:col>8</xdr:col>
                    <xdr:colOff>9525</xdr:colOff>
                    <xdr:row>64</xdr:row>
                    <xdr:rowOff>200025</xdr:rowOff>
                  </to>
                </anchor>
              </controlPr>
            </control>
          </mc:Choice>
        </mc:AlternateContent>
        <mc:AlternateContent xmlns:mc="http://schemas.openxmlformats.org/markup-compatibility/2006">
          <mc:Choice Requires="x14">
            <control shapeId="1211" r:id="rId142" name="Group Box 187">
              <controlPr defaultSize="0" autoFill="0" autoPict="0">
                <anchor moveWithCells="1">
                  <from>
                    <xdr:col>6</xdr:col>
                    <xdr:colOff>133350</xdr:colOff>
                    <xdr:row>63</xdr:row>
                    <xdr:rowOff>0</xdr:rowOff>
                  </from>
                  <to>
                    <xdr:col>8</xdr:col>
                    <xdr:colOff>19050</xdr:colOff>
                    <xdr:row>64</xdr:row>
                    <xdr:rowOff>228600</xdr:rowOff>
                  </to>
                </anchor>
              </controlPr>
            </control>
          </mc:Choice>
        </mc:AlternateContent>
        <mc:AlternateContent xmlns:mc="http://schemas.openxmlformats.org/markup-compatibility/2006">
          <mc:Choice Requires="x14">
            <control shapeId="1212" r:id="rId143" name="Option Button 188">
              <controlPr defaultSize="0" autoFill="0" autoLine="0" autoPict="0">
                <anchor moveWithCells="1">
                  <from>
                    <xdr:col>7</xdr:col>
                    <xdr:colOff>0</xdr:colOff>
                    <xdr:row>63</xdr:row>
                    <xdr:rowOff>28575</xdr:rowOff>
                  </from>
                  <to>
                    <xdr:col>8</xdr:col>
                    <xdr:colOff>9525</xdr:colOff>
                    <xdr:row>63</xdr:row>
                    <xdr:rowOff>200025</xdr:rowOff>
                  </to>
                </anchor>
              </controlPr>
            </control>
          </mc:Choice>
        </mc:AlternateContent>
        <mc:AlternateContent xmlns:mc="http://schemas.openxmlformats.org/markup-compatibility/2006">
          <mc:Choice Requires="x14">
            <control shapeId="1213" r:id="rId144" name="Option Button 189">
              <controlPr defaultSize="0" autoFill="0" autoLine="0" autoPict="0">
                <anchor moveWithCells="1">
                  <from>
                    <xdr:col>7</xdr:col>
                    <xdr:colOff>0</xdr:colOff>
                    <xdr:row>64</xdr:row>
                    <xdr:rowOff>28575</xdr:rowOff>
                  </from>
                  <to>
                    <xdr:col>8</xdr:col>
                    <xdr:colOff>9525</xdr:colOff>
                    <xdr:row>64</xdr:row>
                    <xdr:rowOff>200025</xdr:rowOff>
                  </to>
                </anchor>
              </controlPr>
            </control>
          </mc:Choice>
        </mc:AlternateContent>
        <mc:AlternateContent xmlns:mc="http://schemas.openxmlformats.org/markup-compatibility/2006">
          <mc:Choice Requires="x14">
            <control shapeId="1214" r:id="rId145" name="Option Button 190">
              <controlPr defaultSize="0" autoFill="0" autoLine="0" autoPict="0">
                <anchor moveWithCells="1">
                  <from>
                    <xdr:col>12</xdr:col>
                    <xdr:colOff>0</xdr:colOff>
                    <xdr:row>34</xdr:row>
                    <xdr:rowOff>0</xdr:rowOff>
                  </from>
                  <to>
                    <xdr:col>12</xdr:col>
                    <xdr:colOff>0</xdr:colOff>
                    <xdr:row>34</xdr:row>
                    <xdr:rowOff>171450</xdr:rowOff>
                  </to>
                </anchor>
              </controlPr>
            </control>
          </mc:Choice>
        </mc:AlternateContent>
        <mc:AlternateContent xmlns:mc="http://schemas.openxmlformats.org/markup-compatibility/2006">
          <mc:Choice Requires="x14">
            <control shapeId="1215" r:id="rId146" name="Option Button 191">
              <controlPr defaultSize="0" autoFill="0" autoLine="0" autoPict="0">
                <anchor moveWithCells="1">
                  <from>
                    <xdr:col>12</xdr:col>
                    <xdr:colOff>0</xdr:colOff>
                    <xdr:row>34</xdr:row>
                    <xdr:rowOff>0</xdr:rowOff>
                  </from>
                  <to>
                    <xdr:col>12</xdr:col>
                    <xdr:colOff>0</xdr:colOff>
                    <xdr:row>34</xdr:row>
                    <xdr:rowOff>171450</xdr:rowOff>
                  </to>
                </anchor>
              </controlPr>
            </control>
          </mc:Choice>
        </mc:AlternateContent>
        <mc:AlternateContent xmlns:mc="http://schemas.openxmlformats.org/markup-compatibility/2006">
          <mc:Choice Requires="x14">
            <control shapeId="1218" r:id="rId147" name="Group Box 194">
              <controlPr defaultSize="0" autoFill="0" autoPict="0">
                <anchor moveWithCells="1">
                  <from>
                    <xdr:col>6</xdr:col>
                    <xdr:colOff>133350</xdr:colOff>
                    <xdr:row>34</xdr:row>
                    <xdr:rowOff>0</xdr:rowOff>
                  </from>
                  <to>
                    <xdr:col>8</xdr:col>
                    <xdr:colOff>19050</xdr:colOff>
                    <xdr:row>35</xdr:row>
                    <xdr:rowOff>219075</xdr:rowOff>
                  </to>
                </anchor>
              </controlPr>
            </control>
          </mc:Choice>
        </mc:AlternateContent>
        <mc:AlternateContent xmlns:mc="http://schemas.openxmlformats.org/markup-compatibility/2006">
          <mc:Choice Requires="x14">
            <control shapeId="1219" r:id="rId148" name="Option Button 195">
              <controlPr defaultSize="0" autoFill="0" autoLine="0" autoPict="0">
                <anchor moveWithCells="1">
                  <from>
                    <xdr:col>7</xdr:col>
                    <xdr:colOff>0</xdr:colOff>
                    <xdr:row>29</xdr:row>
                    <xdr:rowOff>28575</xdr:rowOff>
                  </from>
                  <to>
                    <xdr:col>7</xdr:col>
                    <xdr:colOff>0</xdr:colOff>
                    <xdr:row>29</xdr:row>
                    <xdr:rowOff>200025</xdr:rowOff>
                  </to>
                </anchor>
              </controlPr>
            </control>
          </mc:Choice>
        </mc:AlternateContent>
        <mc:AlternateContent xmlns:mc="http://schemas.openxmlformats.org/markup-compatibility/2006">
          <mc:Choice Requires="x14">
            <control shapeId="1220" r:id="rId149" name="Option Button 196">
              <controlPr defaultSize="0" autoFill="0" autoLine="0" autoPict="0">
                <anchor moveWithCells="1">
                  <from>
                    <xdr:col>7</xdr:col>
                    <xdr:colOff>0</xdr:colOff>
                    <xdr:row>30</xdr:row>
                    <xdr:rowOff>28575</xdr:rowOff>
                  </from>
                  <to>
                    <xdr:col>7</xdr:col>
                    <xdr:colOff>0</xdr:colOff>
                    <xdr:row>30</xdr:row>
                    <xdr:rowOff>200025</xdr:rowOff>
                  </to>
                </anchor>
              </controlPr>
            </control>
          </mc:Choice>
        </mc:AlternateContent>
        <mc:AlternateContent xmlns:mc="http://schemas.openxmlformats.org/markup-compatibility/2006">
          <mc:Choice Requires="x14">
            <control shapeId="1221" r:id="rId150" name="Option Button 197">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222" r:id="rId151" name="Option Button 198">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223" r:id="rId152" name="Option Button 199">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224" r:id="rId153" name="Option Button 200">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225" r:id="rId154" name="Option Button 201">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226" r:id="rId155" name="Option Button 202">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227" r:id="rId156" name="Option Button 203">
              <controlPr defaultSize="0" autoFill="0" autoLine="0" autoPict="0">
                <anchor moveWithCells="1">
                  <from>
                    <xdr:col>14</xdr:col>
                    <xdr:colOff>0</xdr:colOff>
                    <xdr:row>94</xdr:row>
                    <xdr:rowOff>28575</xdr:rowOff>
                  </from>
                  <to>
                    <xdr:col>14</xdr:col>
                    <xdr:colOff>0</xdr:colOff>
                    <xdr:row>94</xdr:row>
                    <xdr:rowOff>200025</xdr:rowOff>
                  </to>
                </anchor>
              </controlPr>
            </control>
          </mc:Choice>
        </mc:AlternateContent>
        <mc:AlternateContent xmlns:mc="http://schemas.openxmlformats.org/markup-compatibility/2006">
          <mc:Choice Requires="x14">
            <control shapeId="1228" r:id="rId157" name="Group Box 204">
              <controlPr defaultSize="0" autoFill="0" autoPict="0">
                <anchor moveWithCells="1">
                  <from>
                    <xdr:col>7</xdr:col>
                    <xdr:colOff>133350</xdr:colOff>
                    <xdr:row>94</xdr:row>
                    <xdr:rowOff>0</xdr:rowOff>
                  </from>
                  <to>
                    <xdr:col>15</xdr:col>
                    <xdr:colOff>133350</xdr:colOff>
                    <xdr:row>94</xdr:row>
                    <xdr:rowOff>276225</xdr:rowOff>
                  </to>
                </anchor>
              </controlPr>
            </control>
          </mc:Choice>
        </mc:AlternateContent>
        <mc:AlternateContent xmlns:mc="http://schemas.openxmlformats.org/markup-compatibility/2006">
          <mc:Choice Requires="x14">
            <control shapeId="1231" r:id="rId158" name="Group Box 207">
              <controlPr defaultSize="0" autoFill="0" autoPict="0">
                <anchor moveWithCells="1">
                  <from>
                    <xdr:col>7</xdr:col>
                    <xdr:colOff>133350</xdr:colOff>
                    <xdr:row>94</xdr:row>
                    <xdr:rowOff>0</xdr:rowOff>
                  </from>
                  <to>
                    <xdr:col>15</xdr:col>
                    <xdr:colOff>133350</xdr:colOff>
                    <xdr:row>94</xdr:row>
                    <xdr:rowOff>276225</xdr:rowOff>
                  </to>
                </anchor>
              </controlPr>
            </control>
          </mc:Choice>
        </mc:AlternateContent>
        <mc:AlternateContent xmlns:mc="http://schemas.openxmlformats.org/markup-compatibility/2006">
          <mc:Choice Requires="x14">
            <control shapeId="1232" r:id="rId159" name="Option Button 208">
              <controlPr defaultSize="0" autoFill="0" autoLine="0" autoPict="0">
                <anchor moveWithCells="1">
                  <from>
                    <xdr:col>7</xdr:col>
                    <xdr:colOff>0</xdr:colOff>
                    <xdr:row>61</xdr:row>
                    <xdr:rowOff>28575</xdr:rowOff>
                  </from>
                  <to>
                    <xdr:col>7</xdr:col>
                    <xdr:colOff>0</xdr:colOff>
                    <xdr:row>61</xdr:row>
                    <xdr:rowOff>200025</xdr:rowOff>
                  </to>
                </anchor>
              </controlPr>
            </control>
          </mc:Choice>
        </mc:AlternateContent>
        <mc:AlternateContent xmlns:mc="http://schemas.openxmlformats.org/markup-compatibility/2006">
          <mc:Choice Requires="x14">
            <control shapeId="1233" r:id="rId160" name="Option Button 209">
              <controlPr defaultSize="0" autoFill="0" autoLine="0" autoPict="0">
                <anchor moveWithCells="1">
                  <from>
                    <xdr:col>7</xdr:col>
                    <xdr:colOff>0</xdr:colOff>
                    <xdr:row>62</xdr:row>
                    <xdr:rowOff>28575</xdr:rowOff>
                  </from>
                  <to>
                    <xdr:col>7</xdr:col>
                    <xdr:colOff>0</xdr:colOff>
                    <xdr:row>62</xdr:row>
                    <xdr:rowOff>200025</xdr:rowOff>
                  </to>
                </anchor>
              </controlPr>
            </control>
          </mc:Choice>
        </mc:AlternateContent>
        <mc:AlternateContent xmlns:mc="http://schemas.openxmlformats.org/markup-compatibility/2006">
          <mc:Choice Requires="x14">
            <control shapeId="1234" r:id="rId161" name="Group Box 210">
              <controlPr defaultSize="0" autoFill="0" autoPict="0">
                <anchor moveWithCells="1">
                  <from>
                    <xdr:col>6</xdr:col>
                    <xdr:colOff>133350</xdr:colOff>
                    <xdr:row>61</xdr:row>
                    <xdr:rowOff>0</xdr:rowOff>
                  </from>
                  <to>
                    <xdr:col>6</xdr:col>
                    <xdr:colOff>133350</xdr:colOff>
                    <xdr:row>62</xdr:row>
                    <xdr:rowOff>323850</xdr:rowOff>
                  </to>
                </anchor>
              </controlPr>
            </control>
          </mc:Choice>
        </mc:AlternateContent>
        <mc:AlternateContent xmlns:mc="http://schemas.openxmlformats.org/markup-compatibility/2006">
          <mc:Choice Requires="x14">
            <control shapeId="1235" r:id="rId162" name="Option Button 211">
              <controlPr defaultSize="0" autoFill="0" autoLine="0" autoPict="0">
                <anchor moveWithCells="1">
                  <from>
                    <xdr:col>7</xdr:col>
                    <xdr:colOff>0</xdr:colOff>
                    <xdr:row>61</xdr:row>
                    <xdr:rowOff>28575</xdr:rowOff>
                  </from>
                  <to>
                    <xdr:col>7</xdr:col>
                    <xdr:colOff>0</xdr:colOff>
                    <xdr:row>61</xdr:row>
                    <xdr:rowOff>200025</xdr:rowOff>
                  </to>
                </anchor>
              </controlPr>
            </control>
          </mc:Choice>
        </mc:AlternateContent>
        <mc:AlternateContent xmlns:mc="http://schemas.openxmlformats.org/markup-compatibility/2006">
          <mc:Choice Requires="x14">
            <control shapeId="1236" r:id="rId163" name="Option Button 212">
              <controlPr defaultSize="0" autoFill="0" autoLine="0" autoPict="0">
                <anchor moveWithCells="1">
                  <from>
                    <xdr:col>7</xdr:col>
                    <xdr:colOff>0</xdr:colOff>
                    <xdr:row>62</xdr:row>
                    <xdr:rowOff>28575</xdr:rowOff>
                  </from>
                  <to>
                    <xdr:col>7</xdr:col>
                    <xdr:colOff>0</xdr:colOff>
                    <xdr:row>62</xdr:row>
                    <xdr:rowOff>200025</xdr:rowOff>
                  </to>
                </anchor>
              </controlPr>
            </control>
          </mc:Choice>
        </mc:AlternateContent>
        <mc:AlternateContent xmlns:mc="http://schemas.openxmlformats.org/markup-compatibility/2006">
          <mc:Choice Requires="x14">
            <control shapeId="1237" r:id="rId164" name="Option Button 213">
              <controlPr defaultSize="0" autoFill="0" autoLine="0" autoPict="0">
                <anchor moveWithCells="1">
                  <from>
                    <xdr:col>7</xdr:col>
                    <xdr:colOff>0</xdr:colOff>
                    <xdr:row>61</xdr:row>
                    <xdr:rowOff>28575</xdr:rowOff>
                  </from>
                  <to>
                    <xdr:col>8</xdr:col>
                    <xdr:colOff>9525</xdr:colOff>
                    <xdr:row>61</xdr:row>
                    <xdr:rowOff>200025</xdr:rowOff>
                  </to>
                </anchor>
              </controlPr>
            </control>
          </mc:Choice>
        </mc:AlternateContent>
        <mc:AlternateContent xmlns:mc="http://schemas.openxmlformats.org/markup-compatibility/2006">
          <mc:Choice Requires="x14">
            <control shapeId="1238" r:id="rId165" name="Option Button 214">
              <controlPr defaultSize="0" autoFill="0" autoLine="0" autoPict="0">
                <anchor moveWithCells="1">
                  <from>
                    <xdr:col>7</xdr:col>
                    <xdr:colOff>0</xdr:colOff>
                    <xdr:row>62</xdr:row>
                    <xdr:rowOff>28575</xdr:rowOff>
                  </from>
                  <to>
                    <xdr:col>8</xdr:col>
                    <xdr:colOff>9525</xdr:colOff>
                    <xdr:row>62</xdr:row>
                    <xdr:rowOff>200025</xdr:rowOff>
                  </to>
                </anchor>
              </controlPr>
            </control>
          </mc:Choice>
        </mc:AlternateContent>
        <mc:AlternateContent xmlns:mc="http://schemas.openxmlformats.org/markup-compatibility/2006">
          <mc:Choice Requires="x14">
            <control shapeId="1239" r:id="rId166" name="Group Box 215">
              <controlPr defaultSize="0" autoFill="0" autoPict="0">
                <anchor moveWithCells="1">
                  <from>
                    <xdr:col>6</xdr:col>
                    <xdr:colOff>133350</xdr:colOff>
                    <xdr:row>61</xdr:row>
                    <xdr:rowOff>0</xdr:rowOff>
                  </from>
                  <to>
                    <xdr:col>8</xdr:col>
                    <xdr:colOff>19050</xdr:colOff>
                    <xdr:row>62</xdr:row>
                    <xdr:rowOff>228600</xdr:rowOff>
                  </to>
                </anchor>
              </controlPr>
            </control>
          </mc:Choice>
        </mc:AlternateContent>
        <mc:AlternateContent xmlns:mc="http://schemas.openxmlformats.org/markup-compatibility/2006">
          <mc:Choice Requires="x14">
            <control shapeId="1240" r:id="rId167" name="Option Button 216">
              <controlPr defaultSize="0" autoFill="0" autoLine="0" autoPict="0">
                <anchor moveWithCells="1">
                  <from>
                    <xdr:col>7</xdr:col>
                    <xdr:colOff>0</xdr:colOff>
                    <xdr:row>61</xdr:row>
                    <xdr:rowOff>28575</xdr:rowOff>
                  </from>
                  <to>
                    <xdr:col>8</xdr:col>
                    <xdr:colOff>9525</xdr:colOff>
                    <xdr:row>61</xdr:row>
                    <xdr:rowOff>200025</xdr:rowOff>
                  </to>
                </anchor>
              </controlPr>
            </control>
          </mc:Choice>
        </mc:AlternateContent>
        <mc:AlternateContent xmlns:mc="http://schemas.openxmlformats.org/markup-compatibility/2006">
          <mc:Choice Requires="x14">
            <control shapeId="1241" r:id="rId168" name="Option Button 217">
              <controlPr defaultSize="0" autoFill="0" autoLine="0" autoPict="0">
                <anchor moveWithCells="1">
                  <from>
                    <xdr:col>7</xdr:col>
                    <xdr:colOff>0</xdr:colOff>
                    <xdr:row>62</xdr:row>
                    <xdr:rowOff>28575</xdr:rowOff>
                  </from>
                  <to>
                    <xdr:col>8</xdr:col>
                    <xdr:colOff>9525</xdr:colOff>
                    <xdr:row>62</xdr:row>
                    <xdr:rowOff>200025</xdr:rowOff>
                  </to>
                </anchor>
              </controlPr>
            </control>
          </mc:Choice>
        </mc:AlternateContent>
        <mc:AlternateContent xmlns:mc="http://schemas.openxmlformats.org/markup-compatibility/2006">
          <mc:Choice Requires="x14">
            <control shapeId="1242" r:id="rId169" name="Option Button 218">
              <controlPr defaultSize="0" autoFill="0" autoLine="0" autoPict="0">
                <anchor moveWithCells="1">
                  <from>
                    <xdr:col>7</xdr:col>
                    <xdr:colOff>0</xdr:colOff>
                    <xdr:row>29</xdr:row>
                    <xdr:rowOff>28575</xdr:rowOff>
                  </from>
                  <to>
                    <xdr:col>7</xdr:col>
                    <xdr:colOff>0</xdr:colOff>
                    <xdr:row>29</xdr:row>
                    <xdr:rowOff>200025</xdr:rowOff>
                  </to>
                </anchor>
              </controlPr>
            </control>
          </mc:Choice>
        </mc:AlternateContent>
        <mc:AlternateContent xmlns:mc="http://schemas.openxmlformats.org/markup-compatibility/2006">
          <mc:Choice Requires="x14">
            <control shapeId="1243" r:id="rId170" name="Option Button 219">
              <controlPr defaultSize="0" autoFill="0" autoLine="0" autoPict="0">
                <anchor moveWithCells="1">
                  <from>
                    <xdr:col>7</xdr:col>
                    <xdr:colOff>0</xdr:colOff>
                    <xdr:row>30</xdr:row>
                    <xdr:rowOff>28575</xdr:rowOff>
                  </from>
                  <to>
                    <xdr:col>7</xdr:col>
                    <xdr:colOff>0</xdr:colOff>
                    <xdr:row>30</xdr:row>
                    <xdr:rowOff>200025</xdr:rowOff>
                  </to>
                </anchor>
              </controlPr>
            </control>
          </mc:Choice>
        </mc:AlternateContent>
        <mc:AlternateContent xmlns:mc="http://schemas.openxmlformats.org/markup-compatibility/2006">
          <mc:Choice Requires="x14">
            <control shapeId="1244" r:id="rId171" name="Option Button 220">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245" r:id="rId172" name="Option Button 221">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246" r:id="rId173" name="Group Box 222">
              <controlPr defaultSize="0" autoFill="0" autoPict="0">
                <anchor moveWithCells="1">
                  <from>
                    <xdr:col>6</xdr:col>
                    <xdr:colOff>133350</xdr:colOff>
                    <xdr:row>29</xdr:row>
                    <xdr:rowOff>0</xdr:rowOff>
                  </from>
                  <to>
                    <xdr:col>8</xdr:col>
                    <xdr:colOff>19050</xdr:colOff>
                    <xdr:row>30</xdr:row>
                    <xdr:rowOff>228600</xdr:rowOff>
                  </to>
                </anchor>
              </controlPr>
            </control>
          </mc:Choice>
        </mc:AlternateContent>
        <mc:AlternateContent xmlns:mc="http://schemas.openxmlformats.org/markup-compatibility/2006">
          <mc:Choice Requires="x14">
            <control shapeId="1247" r:id="rId174" name="Option Button 223">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248" r:id="rId175" name="Option Button 224">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249" r:id="rId176" name="Group Box 225">
              <controlPr defaultSize="0" autoFill="0" autoPict="0">
                <anchor moveWithCells="1">
                  <from>
                    <xdr:col>7</xdr:col>
                    <xdr:colOff>133350</xdr:colOff>
                    <xdr:row>91</xdr:row>
                    <xdr:rowOff>0</xdr:rowOff>
                  </from>
                  <to>
                    <xdr:col>7</xdr:col>
                    <xdr:colOff>133350</xdr:colOff>
                    <xdr:row>92</xdr:row>
                    <xdr:rowOff>0</xdr:rowOff>
                  </to>
                </anchor>
              </controlPr>
            </control>
          </mc:Choice>
        </mc:AlternateContent>
        <mc:AlternateContent xmlns:mc="http://schemas.openxmlformats.org/markup-compatibility/2006">
          <mc:Choice Requires="x14">
            <control shapeId="1250" r:id="rId177" name="Group Box 226">
              <controlPr defaultSize="0" autoFill="0" autoPict="0">
                <anchor moveWithCells="1">
                  <from>
                    <xdr:col>7</xdr:col>
                    <xdr:colOff>133350</xdr:colOff>
                    <xdr:row>91</xdr:row>
                    <xdr:rowOff>0</xdr:rowOff>
                  </from>
                  <to>
                    <xdr:col>7</xdr:col>
                    <xdr:colOff>133350</xdr:colOff>
                    <xdr:row>92</xdr:row>
                    <xdr:rowOff>0</xdr:rowOff>
                  </to>
                </anchor>
              </controlPr>
            </control>
          </mc:Choice>
        </mc:AlternateContent>
        <mc:AlternateContent xmlns:mc="http://schemas.openxmlformats.org/markup-compatibility/2006">
          <mc:Choice Requires="x14">
            <control shapeId="1251" r:id="rId178" name="Option Button 227">
              <controlPr defaultSize="0" autoFill="0" autoLine="0" autoPict="0">
                <anchor moveWithCells="1">
                  <from>
                    <xdr:col>14</xdr:col>
                    <xdr:colOff>0</xdr:colOff>
                    <xdr:row>91</xdr:row>
                    <xdr:rowOff>28575</xdr:rowOff>
                  </from>
                  <to>
                    <xdr:col>14</xdr:col>
                    <xdr:colOff>0</xdr:colOff>
                    <xdr:row>91</xdr:row>
                    <xdr:rowOff>200025</xdr:rowOff>
                  </to>
                </anchor>
              </controlPr>
            </control>
          </mc:Choice>
        </mc:AlternateContent>
        <mc:AlternateContent xmlns:mc="http://schemas.openxmlformats.org/markup-compatibility/2006">
          <mc:Choice Requires="x14">
            <control shapeId="1252" r:id="rId179" name="Group Box 228">
              <controlPr defaultSize="0" autoFill="0" autoPict="0">
                <anchor moveWithCells="1">
                  <from>
                    <xdr:col>7</xdr:col>
                    <xdr:colOff>133350</xdr:colOff>
                    <xdr:row>91</xdr:row>
                    <xdr:rowOff>0</xdr:rowOff>
                  </from>
                  <to>
                    <xdr:col>15</xdr:col>
                    <xdr:colOff>133350</xdr:colOff>
                    <xdr:row>91</xdr:row>
                    <xdr:rowOff>276225</xdr:rowOff>
                  </to>
                </anchor>
              </controlPr>
            </control>
          </mc:Choice>
        </mc:AlternateContent>
        <mc:AlternateContent xmlns:mc="http://schemas.openxmlformats.org/markup-compatibility/2006">
          <mc:Choice Requires="x14">
            <control shapeId="1253" r:id="rId180" name="Option Button 229">
              <controlPr defaultSize="0" autoFill="0" autoLine="0" autoPict="0">
                <anchor moveWithCells="1">
                  <from>
                    <xdr:col>8</xdr:col>
                    <xdr:colOff>0</xdr:colOff>
                    <xdr:row>91</xdr:row>
                    <xdr:rowOff>28575</xdr:rowOff>
                  </from>
                  <to>
                    <xdr:col>9</xdr:col>
                    <xdr:colOff>9525</xdr:colOff>
                    <xdr:row>91</xdr:row>
                    <xdr:rowOff>200025</xdr:rowOff>
                  </to>
                </anchor>
              </controlPr>
            </control>
          </mc:Choice>
        </mc:AlternateContent>
        <mc:AlternateContent xmlns:mc="http://schemas.openxmlformats.org/markup-compatibility/2006">
          <mc:Choice Requires="x14">
            <control shapeId="1255" r:id="rId181" name="Option Button 231">
              <controlPr defaultSize="0" autoFill="0" autoLine="0" autoPict="0">
                <anchor moveWithCells="1">
                  <from>
                    <xdr:col>14</xdr:col>
                    <xdr:colOff>0</xdr:colOff>
                    <xdr:row>93</xdr:row>
                    <xdr:rowOff>28575</xdr:rowOff>
                  </from>
                  <to>
                    <xdr:col>14</xdr:col>
                    <xdr:colOff>0</xdr:colOff>
                    <xdr:row>93</xdr:row>
                    <xdr:rowOff>200025</xdr:rowOff>
                  </to>
                </anchor>
              </controlPr>
            </control>
          </mc:Choice>
        </mc:AlternateContent>
        <mc:AlternateContent xmlns:mc="http://schemas.openxmlformats.org/markup-compatibility/2006">
          <mc:Choice Requires="x14">
            <control shapeId="1256" r:id="rId182" name="Group Box 232">
              <controlPr defaultSize="0" autoFill="0" autoPict="0">
                <anchor moveWithCells="1">
                  <from>
                    <xdr:col>7</xdr:col>
                    <xdr:colOff>133350</xdr:colOff>
                    <xdr:row>93</xdr:row>
                    <xdr:rowOff>0</xdr:rowOff>
                  </from>
                  <to>
                    <xdr:col>15</xdr:col>
                    <xdr:colOff>133350</xdr:colOff>
                    <xdr:row>93</xdr:row>
                    <xdr:rowOff>276225</xdr:rowOff>
                  </to>
                </anchor>
              </controlPr>
            </control>
          </mc:Choice>
        </mc:AlternateContent>
        <mc:AlternateContent xmlns:mc="http://schemas.openxmlformats.org/markup-compatibility/2006">
          <mc:Choice Requires="x14">
            <control shapeId="1257" r:id="rId183" name="Option Button 233">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59" r:id="rId184" name="Group Box 235">
              <controlPr defaultSize="0" autoFill="0" autoPict="0">
                <anchor moveWithCells="1">
                  <from>
                    <xdr:col>7</xdr:col>
                    <xdr:colOff>133350</xdr:colOff>
                    <xdr:row>93</xdr:row>
                    <xdr:rowOff>0</xdr:rowOff>
                  </from>
                  <to>
                    <xdr:col>7</xdr:col>
                    <xdr:colOff>133350</xdr:colOff>
                    <xdr:row>94</xdr:row>
                    <xdr:rowOff>0</xdr:rowOff>
                  </to>
                </anchor>
              </controlPr>
            </control>
          </mc:Choice>
        </mc:AlternateContent>
        <mc:AlternateContent xmlns:mc="http://schemas.openxmlformats.org/markup-compatibility/2006">
          <mc:Choice Requires="x14">
            <control shapeId="1260" r:id="rId185" name="Group Box 236">
              <controlPr defaultSize="0" autoFill="0" autoPict="0">
                <anchor moveWithCells="1">
                  <from>
                    <xdr:col>7</xdr:col>
                    <xdr:colOff>133350</xdr:colOff>
                    <xdr:row>93</xdr:row>
                    <xdr:rowOff>0</xdr:rowOff>
                  </from>
                  <to>
                    <xdr:col>7</xdr:col>
                    <xdr:colOff>133350</xdr:colOff>
                    <xdr:row>94</xdr:row>
                    <xdr:rowOff>0</xdr:rowOff>
                  </to>
                </anchor>
              </controlPr>
            </control>
          </mc:Choice>
        </mc:AlternateContent>
        <mc:AlternateContent xmlns:mc="http://schemas.openxmlformats.org/markup-compatibility/2006">
          <mc:Choice Requires="x14">
            <control shapeId="1261" r:id="rId186" name="Option Button 237">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65" r:id="rId187" name="Check Box 241">
              <controlPr defaultSize="0" autoFill="0" autoLine="0" autoPict="0">
                <anchor moveWithCells="1">
                  <from>
                    <xdr:col>8</xdr:col>
                    <xdr:colOff>0</xdr:colOff>
                    <xdr:row>91</xdr:row>
                    <xdr:rowOff>28575</xdr:rowOff>
                  </from>
                  <to>
                    <xdr:col>9</xdr:col>
                    <xdr:colOff>9525</xdr:colOff>
                    <xdr:row>91</xdr:row>
                    <xdr:rowOff>200025</xdr:rowOff>
                  </to>
                </anchor>
              </controlPr>
            </control>
          </mc:Choice>
        </mc:AlternateContent>
        <mc:AlternateContent xmlns:mc="http://schemas.openxmlformats.org/markup-compatibility/2006">
          <mc:Choice Requires="x14">
            <control shapeId="1266" r:id="rId188" name="Option Button 242">
              <controlPr defaultSize="0" autoFill="0" autoLine="0" autoPict="0">
                <anchor moveWithCells="1">
                  <from>
                    <xdr:col>14</xdr:col>
                    <xdr:colOff>0</xdr:colOff>
                    <xdr:row>93</xdr:row>
                    <xdr:rowOff>28575</xdr:rowOff>
                  </from>
                  <to>
                    <xdr:col>14</xdr:col>
                    <xdr:colOff>0</xdr:colOff>
                    <xdr:row>93</xdr:row>
                    <xdr:rowOff>200025</xdr:rowOff>
                  </to>
                </anchor>
              </controlPr>
            </control>
          </mc:Choice>
        </mc:AlternateContent>
        <mc:AlternateContent xmlns:mc="http://schemas.openxmlformats.org/markup-compatibility/2006">
          <mc:Choice Requires="x14">
            <control shapeId="1267" r:id="rId189" name="Group Box 243">
              <controlPr defaultSize="0" autoFill="0" autoPict="0">
                <anchor moveWithCells="1">
                  <from>
                    <xdr:col>7</xdr:col>
                    <xdr:colOff>133350</xdr:colOff>
                    <xdr:row>93</xdr:row>
                    <xdr:rowOff>0</xdr:rowOff>
                  </from>
                  <to>
                    <xdr:col>15</xdr:col>
                    <xdr:colOff>133350</xdr:colOff>
                    <xdr:row>93</xdr:row>
                    <xdr:rowOff>276225</xdr:rowOff>
                  </to>
                </anchor>
              </controlPr>
            </control>
          </mc:Choice>
        </mc:AlternateContent>
        <mc:AlternateContent xmlns:mc="http://schemas.openxmlformats.org/markup-compatibility/2006">
          <mc:Choice Requires="x14">
            <control shapeId="1268" r:id="rId190" name="Option Button 244">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70" r:id="rId191" name="Check Box 246">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71" r:id="rId192" name="Option Button 247">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72" r:id="rId193" name="Check Box 248">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73" r:id="rId194" name="Option Button 249">
              <controlPr defaultSize="0" autoFill="0" autoLine="0" autoPict="0">
                <anchor moveWithCells="1">
                  <from>
                    <xdr:col>14</xdr:col>
                    <xdr:colOff>0</xdr:colOff>
                    <xdr:row>95</xdr:row>
                    <xdr:rowOff>28575</xdr:rowOff>
                  </from>
                  <to>
                    <xdr:col>14</xdr:col>
                    <xdr:colOff>0</xdr:colOff>
                    <xdr:row>95</xdr:row>
                    <xdr:rowOff>200025</xdr:rowOff>
                  </to>
                </anchor>
              </controlPr>
            </control>
          </mc:Choice>
        </mc:AlternateContent>
        <mc:AlternateContent xmlns:mc="http://schemas.openxmlformats.org/markup-compatibility/2006">
          <mc:Choice Requires="x14">
            <control shapeId="1274" r:id="rId195" name="Group Box 250">
              <controlPr defaultSize="0" autoFill="0" autoPict="0">
                <anchor moveWithCells="1">
                  <from>
                    <xdr:col>7</xdr:col>
                    <xdr:colOff>133350</xdr:colOff>
                    <xdr:row>95</xdr:row>
                    <xdr:rowOff>0</xdr:rowOff>
                  </from>
                  <to>
                    <xdr:col>15</xdr:col>
                    <xdr:colOff>133350</xdr:colOff>
                    <xdr:row>95</xdr:row>
                    <xdr:rowOff>276225</xdr:rowOff>
                  </to>
                </anchor>
              </controlPr>
            </control>
          </mc:Choice>
        </mc:AlternateContent>
        <mc:AlternateContent xmlns:mc="http://schemas.openxmlformats.org/markup-compatibility/2006">
          <mc:Choice Requires="x14">
            <control shapeId="1275" r:id="rId196" name="Option Button 251">
              <controlPr defaultSize="0" autoFill="0" autoLine="0" autoPict="0">
                <anchor moveWithCells="1">
                  <from>
                    <xdr:col>14</xdr:col>
                    <xdr:colOff>0</xdr:colOff>
                    <xdr:row>95</xdr:row>
                    <xdr:rowOff>28575</xdr:rowOff>
                  </from>
                  <to>
                    <xdr:col>14</xdr:col>
                    <xdr:colOff>0</xdr:colOff>
                    <xdr:row>95</xdr:row>
                    <xdr:rowOff>200025</xdr:rowOff>
                  </to>
                </anchor>
              </controlPr>
            </control>
          </mc:Choice>
        </mc:AlternateContent>
        <mc:AlternateContent xmlns:mc="http://schemas.openxmlformats.org/markup-compatibility/2006">
          <mc:Choice Requires="x14">
            <control shapeId="1276" r:id="rId197" name="Group Box 252">
              <controlPr defaultSize="0" autoFill="0" autoPict="0">
                <anchor moveWithCells="1">
                  <from>
                    <xdr:col>7</xdr:col>
                    <xdr:colOff>133350</xdr:colOff>
                    <xdr:row>95</xdr:row>
                    <xdr:rowOff>0</xdr:rowOff>
                  </from>
                  <to>
                    <xdr:col>15</xdr:col>
                    <xdr:colOff>133350</xdr:colOff>
                    <xdr:row>95</xdr:row>
                    <xdr:rowOff>276225</xdr:rowOff>
                  </to>
                </anchor>
              </controlPr>
            </control>
          </mc:Choice>
        </mc:AlternateContent>
        <mc:AlternateContent xmlns:mc="http://schemas.openxmlformats.org/markup-compatibility/2006">
          <mc:Choice Requires="x14">
            <control shapeId="1277" r:id="rId198" name="Option Button 253">
              <controlPr defaultSize="0" autoFill="0" autoLine="0" autoPict="0">
                <anchor moveWithCells="1">
                  <from>
                    <xdr:col>8</xdr:col>
                    <xdr:colOff>0</xdr:colOff>
                    <xdr:row>95</xdr:row>
                    <xdr:rowOff>28575</xdr:rowOff>
                  </from>
                  <to>
                    <xdr:col>9</xdr:col>
                    <xdr:colOff>9525</xdr:colOff>
                    <xdr:row>95</xdr:row>
                    <xdr:rowOff>200025</xdr:rowOff>
                  </to>
                </anchor>
              </controlPr>
            </control>
          </mc:Choice>
        </mc:AlternateContent>
        <mc:AlternateContent xmlns:mc="http://schemas.openxmlformats.org/markup-compatibility/2006">
          <mc:Choice Requires="x14">
            <control shapeId="1278" r:id="rId199" name="Option Button 254">
              <controlPr defaultSize="0" autoFill="0" autoLine="0" autoPict="0">
                <anchor moveWithCells="1">
                  <from>
                    <xdr:col>14</xdr:col>
                    <xdr:colOff>0</xdr:colOff>
                    <xdr:row>95</xdr:row>
                    <xdr:rowOff>28575</xdr:rowOff>
                  </from>
                  <to>
                    <xdr:col>15</xdr:col>
                    <xdr:colOff>9525</xdr:colOff>
                    <xdr:row>95</xdr:row>
                    <xdr:rowOff>200025</xdr:rowOff>
                  </to>
                </anchor>
              </controlPr>
            </control>
          </mc:Choice>
        </mc:AlternateContent>
        <mc:AlternateContent xmlns:mc="http://schemas.openxmlformats.org/markup-compatibility/2006">
          <mc:Choice Requires="x14">
            <control shapeId="1279" r:id="rId200" name="Group Box 255">
              <controlPr defaultSize="0" autoFill="0" autoPict="0">
                <anchor moveWithCells="1">
                  <from>
                    <xdr:col>7</xdr:col>
                    <xdr:colOff>133350</xdr:colOff>
                    <xdr:row>95</xdr:row>
                    <xdr:rowOff>0</xdr:rowOff>
                  </from>
                  <to>
                    <xdr:col>15</xdr:col>
                    <xdr:colOff>133350</xdr:colOff>
                    <xdr:row>95</xdr:row>
                    <xdr:rowOff>276225</xdr:rowOff>
                  </to>
                </anchor>
              </controlPr>
            </control>
          </mc:Choice>
        </mc:AlternateContent>
        <mc:AlternateContent xmlns:mc="http://schemas.openxmlformats.org/markup-compatibility/2006">
          <mc:Choice Requires="x14">
            <control shapeId="1280" r:id="rId201" name="Group Box 256">
              <controlPr defaultSize="0" autoFill="0" autoPict="0">
                <anchor moveWithCells="1">
                  <from>
                    <xdr:col>16</xdr:col>
                    <xdr:colOff>133350</xdr:colOff>
                    <xdr:row>5</xdr:row>
                    <xdr:rowOff>0</xdr:rowOff>
                  </from>
                  <to>
                    <xdr:col>16</xdr:col>
                    <xdr:colOff>133350</xdr:colOff>
                    <xdr:row>5</xdr:row>
                    <xdr:rowOff>295275</xdr:rowOff>
                  </to>
                </anchor>
              </controlPr>
            </control>
          </mc:Choice>
        </mc:AlternateContent>
        <mc:AlternateContent xmlns:mc="http://schemas.openxmlformats.org/markup-compatibility/2006">
          <mc:Choice Requires="x14">
            <control shapeId="1281" r:id="rId202" name="Option Button 257">
              <controlPr defaultSize="0" autoFill="0" autoLine="0" autoPict="0">
                <anchor moveWithCells="1">
                  <from>
                    <xdr:col>17</xdr:col>
                    <xdr:colOff>0</xdr:colOff>
                    <xdr:row>5</xdr:row>
                    <xdr:rowOff>0</xdr:rowOff>
                  </from>
                  <to>
                    <xdr:col>17</xdr:col>
                    <xdr:colOff>0</xdr:colOff>
                    <xdr:row>5</xdr:row>
                    <xdr:rowOff>171450</xdr:rowOff>
                  </to>
                </anchor>
              </controlPr>
            </control>
          </mc:Choice>
        </mc:AlternateContent>
        <mc:AlternateContent xmlns:mc="http://schemas.openxmlformats.org/markup-compatibility/2006">
          <mc:Choice Requires="x14">
            <control shapeId="1282" r:id="rId203" name="Option Button 258">
              <controlPr defaultSize="0" autoFill="0" autoLine="0" autoPict="0">
                <anchor moveWithCells="1">
                  <from>
                    <xdr:col>25</xdr:col>
                    <xdr:colOff>0</xdr:colOff>
                    <xdr:row>5</xdr:row>
                    <xdr:rowOff>0</xdr:rowOff>
                  </from>
                  <to>
                    <xdr:col>25</xdr:col>
                    <xdr:colOff>0</xdr:colOff>
                    <xdr:row>5</xdr:row>
                    <xdr:rowOff>171450</xdr:rowOff>
                  </to>
                </anchor>
              </controlPr>
            </control>
          </mc:Choice>
        </mc:AlternateContent>
        <mc:AlternateContent xmlns:mc="http://schemas.openxmlformats.org/markup-compatibility/2006">
          <mc:Choice Requires="x14">
            <control shapeId="1283" r:id="rId204" name="Group Box 259">
              <controlPr defaultSize="0" autoFill="0" autoPict="0">
                <anchor moveWithCells="1">
                  <from>
                    <xdr:col>16</xdr:col>
                    <xdr:colOff>133350</xdr:colOff>
                    <xdr:row>5</xdr:row>
                    <xdr:rowOff>0</xdr:rowOff>
                  </from>
                  <to>
                    <xdr:col>32</xdr:col>
                    <xdr:colOff>133350</xdr:colOff>
                    <xdr:row>5</xdr:row>
                    <xdr:rowOff>266700</xdr:rowOff>
                  </to>
                </anchor>
              </controlPr>
            </control>
          </mc:Choice>
        </mc:AlternateContent>
        <mc:AlternateContent xmlns:mc="http://schemas.openxmlformats.org/markup-compatibility/2006">
          <mc:Choice Requires="x14">
            <control shapeId="1284" r:id="rId205" name="Group Box 260">
              <controlPr defaultSize="0" autoFill="0" autoPict="0">
                <anchor moveWithCells="1">
                  <from>
                    <xdr:col>16</xdr:col>
                    <xdr:colOff>133350</xdr:colOff>
                    <xdr:row>5</xdr:row>
                    <xdr:rowOff>0</xdr:rowOff>
                  </from>
                  <to>
                    <xdr:col>16</xdr:col>
                    <xdr:colOff>133350</xdr:colOff>
                    <xdr:row>5</xdr:row>
                    <xdr:rowOff>295275</xdr:rowOff>
                  </to>
                </anchor>
              </controlPr>
            </control>
          </mc:Choice>
        </mc:AlternateContent>
        <mc:AlternateContent xmlns:mc="http://schemas.openxmlformats.org/markup-compatibility/2006">
          <mc:Choice Requires="x14">
            <control shapeId="1285" r:id="rId206" name="Option Button 261">
              <controlPr defaultSize="0" autoFill="0" autoLine="0" autoPict="0">
                <anchor moveWithCells="1">
                  <from>
                    <xdr:col>17</xdr:col>
                    <xdr:colOff>0</xdr:colOff>
                    <xdr:row>5</xdr:row>
                    <xdr:rowOff>0</xdr:rowOff>
                  </from>
                  <to>
                    <xdr:col>17</xdr:col>
                    <xdr:colOff>0</xdr:colOff>
                    <xdr:row>5</xdr:row>
                    <xdr:rowOff>171450</xdr:rowOff>
                  </to>
                </anchor>
              </controlPr>
            </control>
          </mc:Choice>
        </mc:AlternateContent>
        <mc:AlternateContent xmlns:mc="http://schemas.openxmlformats.org/markup-compatibility/2006">
          <mc:Choice Requires="x14">
            <control shapeId="1286" r:id="rId207" name="Option Button 262">
              <controlPr defaultSize="0" autoFill="0" autoLine="0" autoPict="0">
                <anchor moveWithCells="1">
                  <from>
                    <xdr:col>25</xdr:col>
                    <xdr:colOff>0</xdr:colOff>
                    <xdr:row>5</xdr:row>
                    <xdr:rowOff>0</xdr:rowOff>
                  </from>
                  <to>
                    <xdr:col>25</xdr:col>
                    <xdr:colOff>0</xdr:colOff>
                    <xdr:row>5</xdr:row>
                    <xdr:rowOff>171450</xdr:rowOff>
                  </to>
                </anchor>
              </controlPr>
            </control>
          </mc:Choice>
        </mc:AlternateContent>
        <mc:AlternateContent xmlns:mc="http://schemas.openxmlformats.org/markup-compatibility/2006">
          <mc:Choice Requires="x14">
            <control shapeId="1287" r:id="rId208" name="Group Box 263">
              <controlPr defaultSize="0" autoFill="0" autoPict="0">
                <anchor moveWithCells="1">
                  <from>
                    <xdr:col>16</xdr:col>
                    <xdr:colOff>133350</xdr:colOff>
                    <xdr:row>5</xdr:row>
                    <xdr:rowOff>0</xdr:rowOff>
                  </from>
                  <to>
                    <xdr:col>16</xdr:col>
                    <xdr:colOff>133350</xdr:colOff>
                    <xdr:row>5</xdr:row>
                    <xdr:rowOff>295275</xdr:rowOff>
                  </to>
                </anchor>
              </controlPr>
            </control>
          </mc:Choice>
        </mc:AlternateContent>
        <mc:AlternateContent xmlns:mc="http://schemas.openxmlformats.org/markup-compatibility/2006">
          <mc:Choice Requires="x14">
            <control shapeId="1288" r:id="rId209" name="Option Button 264">
              <controlPr defaultSize="0" autoFill="0" autoLine="0" autoPict="0">
                <anchor moveWithCells="1">
                  <from>
                    <xdr:col>17</xdr:col>
                    <xdr:colOff>0</xdr:colOff>
                    <xdr:row>5</xdr:row>
                    <xdr:rowOff>0</xdr:rowOff>
                  </from>
                  <to>
                    <xdr:col>17</xdr:col>
                    <xdr:colOff>0</xdr:colOff>
                    <xdr:row>5</xdr:row>
                    <xdr:rowOff>171450</xdr:rowOff>
                  </to>
                </anchor>
              </controlPr>
            </control>
          </mc:Choice>
        </mc:AlternateContent>
        <mc:AlternateContent xmlns:mc="http://schemas.openxmlformats.org/markup-compatibility/2006">
          <mc:Choice Requires="x14">
            <control shapeId="1289" r:id="rId210" name="Option Button 265">
              <controlPr defaultSize="0" autoFill="0" autoLine="0" autoPict="0">
                <anchor moveWithCells="1">
                  <from>
                    <xdr:col>25</xdr:col>
                    <xdr:colOff>0</xdr:colOff>
                    <xdr:row>5</xdr:row>
                    <xdr:rowOff>0</xdr:rowOff>
                  </from>
                  <to>
                    <xdr:col>25</xdr:col>
                    <xdr:colOff>0</xdr:colOff>
                    <xdr:row>5</xdr:row>
                    <xdr:rowOff>171450</xdr:rowOff>
                  </to>
                </anchor>
              </controlPr>
            </control>
          </mc:Choice>
        </mc:AlternateContent>
        <mc:AlternateContent xmlns:mc="http://schemas.openxmlformats.org/markup-compatibility/2006">
          <mc:Choice Requires="x14">
            <control shapeId="1290" r:id="rId211" name="Group Box 266">
              <controlPr defaultSize="0" autoFill="0" autoPict="0">
                <anchor moveWithCells="1">
                  <from>
                    <xdr:col>16</xdr:col>
                    <xdr:colOff>133350</xdr:colOff>
                    <xdr:row>5</xdr:row>
                    <xdr:rowOff>0</xdr:rowOff>
                  </from>
                  <to>
                    <xdr:col>16</xdr:col>
                    <xdr:colOff>133350</xdr:colOff>
                    <xdr:row>5</xdr:row>
                    <xdr:rowOff>295275</xdr:rowOff>
                  </to>
                </anchor>
              </controlPr>
            </control>
          </mc:Choice>
        </mc:AlternateContent>
        <mc:AlternateContent xmlns:mc="http://schemas.openxmlformats.org/markup-compatibility/2006">
          <mc:Choice Requires="x14">
            <control shapeId="1291" r:id="rId212" name="Option Button 267">
              <controlPr defaultSize="0" autoFill="0" autoLine="0" autoPict="0">
                <anchor moveWithCells="1">
                  <from>
                    <xdr:col>17</xdr:col>
                    <xdr:colOff>0</xdr:colOff>
                    <xdr:row>5</xdr:row>
                    <xdr:rowOff>0</xdr:rowOff>
                  </from>
                  <to>
                    <xdr:col>17</xdr:col>
                    <xdr:colOff>0</xdr:colOff>
                    <xdr:row>5</xdr:row>
                    <xdr:rowOff>171450</xdr:rowOff>
                  </to>
                </anchor>
              </controlPr>
            </control>
          </mc:Choice>
        </mc:AlternateContent>
        <mc:AlternateContent xmlns:mc="http://schemas.openxmlformats.org/markup-compatibility/2006">
          <mc:Choice Requires="x14">
            <control shapeId="1292" r:id="rId213" name="Option Button 268">
              <controlPr defaultSize="0" autoFill="0" autoLine="0" autoPict="0">
                <anchor moveWithCells="1">
                  <from>
                    <xdr:col>25</xdr:col>
                    <xdr:colOff>0</xdr:colOff>
                    <xdr:row>5</xdr:row>
                    <xdr:rowOff>0</xdr:rowOff>
                  </from>
                  <to>
                    <xdr:col>25</xdr:col>
                    <xdr:colOff>0</xdr:colOff>
                    <xdr:row>5</xdr:row>
                    <xdr:rowOff>171450</xdr:rowOff>
                  </to>
                </anchor>
              </controlPr>
            </control>
          </mc:Choice>
        </mc:AlternateContent>
        <mc:AlternateContent xmlns:mc="http://schemas.openxmlformats.org/markup-compatibility/2006">
          <mc:Choice Requires="x14">
            <control shapeId="1293" r:id="rId214" name="GB201">
              <controlPr defaultSize="0" autoFill="0" autoPict="0">
                <anchor moveWithCells="1">
                  <from>
                    <xdr:col>15</xdr:col>
                    <xdr:colOff>133350</xdr:colOff>
                    <xdr:row>3</xdr:row>
                    <xdr:rowOff>0</xdr:rowOff>
                  </from>
                  <to>
                    <xdr:col>15</xdr:col>
                    <xdr:colOff>133350</xdr:colOff>
                    <xdr:row>6</xdr:row>
                    <xdr:rowOff>9525</xdr:rowOff>
                  </to>
                </anchor>
              </controlPr>
            </control>
          </mc:Choice>
        </mc:AlternateContent>
        <mc:AlternateContent xmlns:mc="http://schemas.openxmlformats.org/markup-compatibility/2006">
          <mc:Choice Requires="x14">
            <control shapeId="1294" r:id="rId215" name="RB201">
              <controlPr defaultSize="0" autoFill="0" autoLine="0" autoPict="0">
                <anchor moveWithCells="1">
                  <from>
                    <xdr:col>17</xdr:col>
                    <xdr:colOff>0</xdr:colOff>
                    <xdr:row>5</xdr:row>
                    <xdr:rowOff>0</xdr:rowOff>
                  </from>
                  <to>
                    <xdr:col>17</xdr:col>
                    <xdr:colOff>0</xdr:colOff>
                    <xdr:row>5</xdr:row>
                    <xdr:rowOff>171450</xdr:rowOff>
                  </to>
                </anchor>
              </controlPr>
            </control>
          </mc:Choice>
        </mc:AlternateContent>
        <mc:AlternateContent xmlns:mc="http://schemas.openxmlformats.org/markup-compatibility/2006">
          <mc:Choice Requires="x14">
            <control shapeId="1295" r:id="rId216" name="RB202">
              <controlPr defaultSize="0" autoFill="0" autoLine="0" autoPict="0">
                <anchor moveWithCells="1">
                  <from>
                    <xdr:col>24</xdr:col>
                    <xdr:colOff>0</xdr:colOff>
                    <xdr:row>5</xdr:row>
                    <xdr:rowOff>0</xdr:rowOff>
                  </from>
                  <to>
                    <xdr:col>24</xdr:col>
                    <xdr:colOff>0</xdr:colOff>
                    <xdr:row>5</xdr:row>
                    <xdr:rowOff>171450</xdr:rowOff>
                  </to>
                </anchor>
              </controlPr>
            </control>
          </mc:Choice>
        </mc:AlternateContent>
        <mc:AlternateContent xmlns:mc="http://schemas.openxmlformats.org/markup-compatibility/2006">
          <mc:Choice Requires="x14">
            <control shapeId="1296" r:id="rId217" name="RB203">
              <controlPr defaultSize="0" autoFill="0" autoLine="0" autoPict="0">
                <anchor moveWithCells="1">
                  <from>
                    <xdr:col>31</xdr:col>
                    <xdr:colOff>0</xdr:colOff>
                    <xdr:row>5</xdr:row>
                    <xdr:rowOff>0</xdr:rowOff>
                  </from>
                  <to>
                    <xdr:col>31</xdr:col>
                    <xdr:colOff>0</xdr:colOff>
                    <xdr:row>5</xdr:row>
                    <xdr:rowOff>171450</xdr:rowOff>
                  </to>
                </anchor>
              </controlPr>
            </control>
          </mc:Choice>
        </mc:AlternateContent>
        <mc:AlternateContent xmlns:mc="http://schemas.openxmlformats.org/markup-compatibility/2006">
          <mc:Choice Requires="x14">
            <control shapeId="1297" r:id="rId218" name="Option Button 273">
              <controlPr defaultSize="0" autoFill="0" autoLine="0" autoPict="0">
                <anchor moveWithCells="1">
                  <from>
                    <xdr:col>25</xdr:col>
                    <xdr:colOff>0</xdr:colOff>
                    <xdr:row>5</xdr:row>
                    <xdr:rowOff>0</xdr:rowOff>
                  </from>
                  <to>
                    <xdr:col>25</xdr:col>
                    <xdr:colOff>0</xdr:colOff>
                    <xdr:row>5</xdr:row>
                    <xdr:rowOff>171450</xdr:rowOff>
                  </to>
                </anchor>
              </controlPr>
            </control>
          </mc:Choice>
        </mc:AlternateContent>
        <mc:AlternateContent xmlns:mc="http://schemas.openxmlformats.org/markup-compatibility/2006">
          <mc:Choice Requires="x14">
            <control shapeId="1298" r:id="rId219" name="Option Button 274">
              <controlPr defaultSize="0" autoFill="0" autoLine="0" autoPict="0">
                <anchor moveWithCells="1">
                  <from>
                    <xdr:col>24</xdr:col>
                    <xdr:colOff>0</xdr:colOff>
                    <xdr:row>5</xdr:row>
                    <xdr:rowOff>0</xdr:rowOff>
                  </from>
                  <to>
                    <xdr:col>24</xdr:col>
                    <xdr:colOff>0</xdr:colOff>
                    <xdr:row>5</xdr:row>
                    <xdr:rowOff>171450</xdr:rowOff>
                  </to>
                </anchor>
              </controlPr>
            </control>
          </mc:Choice>
        </mc:AlternateContent>
        <mc:AlternateContent xmlns:mc="http://schemas.openxmlformats.org/markup-compatibility/2006">
          <mc:Choice Requires="x14">
            <control shapeId="1299" r:id="rId220" name="Option Button 275">
              <controlPr defaultSize="0" autoFill="0" autoLine="0" autoPict="0">
                <anchor moveWithCells="1">
                  <from>
                    <xdr:col>31</xdr:col>
                    <xdr:colOff>0</xdr:colOff>
                    <xdr:row>5</xdr:row>
                    <xdr:rowOff>0</xdr:rowOff>
                  </from>
                  <to>
                    <xdr:col>31</xdr:col>
                    <xdr:colOff>0</xdr:colOff>
                    <xdr:row>5</xdr:row>
                    <xdr:rowOff>171450</xdr:rowOff>
                  </to>
                </anchor>
              </controlPr>
            </control>
          </mc:Choice>
        </mc:AlternateContent>
        <mc:AlternateContent xmlns:mc="http://schemas.openxmlformats.org/markup-compatibility/2006">
          <mc:Choice Requires="x14">
            <control shapeId="1300" r:id="rId221" name="Group Box 276">
              <controlPr defaultSize="0" autoFill="0" autoPict="0">
                <anchor moveWithCells="1">
                  <from>
                    <xdr:col>16</xdr:col>
                    <xdr:colOff>133350</xdr:colOff>
                    <xdr:row>3</xdr:row>
                    <xdr:rowOff>0</xdr:rowOff>
                  </from>
                  <to>
                    <xdr:col>33</xdr:col>
                    <xdr:colOff>133350</xdr:colOff>
                    <xdr:row>5</xdr:row>
                    <xdr:rowOff>228600</xdr:rowOff>
                  </to>
                </anchor>
              </controlPr>
            </control>
          </mc:Choice>
        </mc:AlternateContent>
        <mc:AlternateContent xmlns:mc="http://schemas.openxmlformats.org/markup-compatibility/2006">
          <mc:Choice Requires="x14">
            <control shapeId="1301" r:id="rId222" name="Group Box 277">
              <controlPr defaultSize="0" autoFill="0" autoPict="0">
                <anchor moveWithCells="1">
                  <from>
                    <xdr:col>16</xdr:col>
                    <xdr:colOff>133350</xdr:colOff>
                    <xdr:row>5</xdr:row>
                    <xdr:rowOff>0</xdr:rowOff>
                  </from>
                  <to>
                    <xdr:col>16</xdr:col>
                    <xdr:colOff>133350</xdr:colOff>
                    <xdr:row>5</xdr:row>
                    <xdr:rowOff>295275</xdr:rowOff>
                  </to>
                </anchor>
              </controlPr>
            </control>
          </mc:Choice>
        </mc:AlternateContent>
        <mc:AlternateContent xmlns:mc="http://schemas.openxmlformats.org/markup-compatibility/2006">
          <mc:Choice Requires="x14">
            <control shapeId="1302" r:id="rId223" name="Option Button 278">
              <controlPr defaultSize="0" autoFill="0" autoLine="0" autoPict="0">
                <anchor moveWithCells="1">
                  <from>
                    <xdr:col>17</xdr:col>
                    <xdr:colOff>0</xdr:colOff>
                    <xdr:row>5</xdr:row>
                    <xdr:rowOff>0</xdr:rowOff>
                  </from>
                  <to>
                    <xdr:col>17</xdr:col>
                    <xdr:colOff>0</xdr:colOff>
                    <xdr:row>5</xdr:row>
                    <xdr:rowOff>171450</xdr:rowOff>
                  </to>
                </anchor>
              </controlPr>
            </control>
          </mc:Choice>
        </mc:AlternateContent>
        <mc:AlternateContent xmlns:mc="http://schemas.openxmlformats.org/markup-compatibility/2006">
          <mc:Choice Requires="x14">
            <control shapeId="1303" r:id="rId224" name="Option Button 279">
              <controlPr defaultSize="0" autoFill="0" autoLine="0" autoPict="0">
                <anchor moveWithCells="1">
                  <from>
                    <xdr:col>25</xdr:col>
                    <xdr:colOff>0</xdr:colOff>
                    <xdr:row>5</xdr:row>
                    <xdr:rowOff>0</xdr:rowOff>
                  </from>
                  <to>
                    <xdr:col>25</xdr:col>
                    <xdr:colOff>0</xdr:colOff>
                    <xdr:row>5</xdr:row>
                    <xdr:rowOff>171450</xdr:rowOff>
                  </to>
                </anchor>
              </controlPr>
            </control>
          </mc:Choice>
        </mc:AlternateContent>
        <mc:AlternateContent xmlns:mc="http://schemas.openxmlformats.org/markup-compatibility/2006">
          <mc:Choice Requires="x14">
            <control shapeId="1304" r:id="rId225" name="Option Button 280">
              <controlPr defaultSize="0" autoFill="0" autoLine="0" autoPict="0">
                <anchor moveWithCells="1">
                  <from>
                    <xdr:col>17</xdr:col>
                    <xdr:colOff>0</xdr:colOff>
                    <xdr:row>5</xdr:row>
                    <xdr:rowOff>0</xdr:rowOff>
                  </from>
                  <to>
                    <xdr:col>17</xdr:col>
                    <xdr:colOff>0</xdr:colOff>
                    <xdr:row>5</xdr:row>
                    <xdr:rowOff>171450</xdr:rowOff>
                  </to>
                </anchor>
              </controlPr>
            </control>
          </mc:Choice>
        </mc:AlternateContent>
        <mc:AlternateContent xmlns:mc="http://schemas.openxmlformats.org/markup-compatibility/2006">
          <mc:Choice Requires="x14">
            <control shapeId="1305" r:id="rId226" name="Option Button 281">
              <controlPr defaultSize="0" autoFill="0" autoLine="0" autoPict="0">
                <anchor moveWithCells="1">
                  <from>
                    <xdr:col>24</xdr:col>
                    <xdr:colOff>0</xdr:colOff>
                    <xdr:row>5</xdr:row>
                    <xdr:rowOff>0</xdr:rowOff>
                  </from>
                  <to>
                    <xdr:col>24</xdr:col>
                    <xdr:colOff>0</xdr:colOff>
                    <xdr:row>5</xdr:row>
                    <xdr:rowOff>171450</xdr:rowOff>
                  </to>
                </anchor>
              </controlPr>
            </control>
          </mc:Choice>
        </mc:AlternateContent>
        <mc:AlternateContent xmlns:mc="http://schemas.openxmlformats.org/markup-compatibility/2006">
          <mc:Choice Requires="x14">
            <control shapeId="1306" r:id="rId227" name="Option Button 282">
              <controlPr defaultSize="0" autoFill="0" autoLine="0" autoPict="0">
                <anchor moveWithCells="1">
                  <from>
                    <xdr:col>31</xdr:col>
                    <xdr:colOff>0</xdr:colOff>
                    <xdr:row>5</xdr:row>
                    <xdr:rowOff>0</xdr:rowOff>
                  </from>
                  <to>
                    <xdr:col>31</xdr:col>
                    <xdr:colOff>0</xdr:colOff>
                    <xdr:row>5</xdr:row>
                    <xdr:rowOff>171450</xdr:rowOff>
                  </to>
                </anchor>
              </controlPr>
            </control>
          </mc:Choice>
        </mc:AlternateContent>
        <mc:AlternateContent xmlns:mc="http://schemas.openxmlformats.org/markup-compatibility/2006">
          <mc:Choice Requires="x14">
            <control shapeId="1307" r:id="rId228" name="Group Box 283">
              <controlPr defaultSize="0" autoFill="0" autoPict="0">
                <anchor moveWithCells="1">
                  <from>
                    <xdr:col>16</xdr:col>
                    <xdr:colOff>133350</xdr:colOff>
                    <xdr:row>3</xdr:row>
                    <xdr:rowOff>0</xdr:rowOff>
                  </from>
                  <to>
                    <xdr:col>33</xdr:col>
                    <xdr:colOff>133350</xdr:colOff>
                    <xdr:row>5</xdr:row>
                    <xdr:rowOff>228600</xdr:rowOff>
                  </to>
                </anchor>
              </controlPr>
            </control>
          </mc:Choice>
        </mc:AlternateContent>
        <mc:AlternateContent xmlns:mc="http://schemas.openxmlformats.org/markup-compatibility/2006">
          <mc:Choice Requires="x14">
            <control shapeId="1308" r:id="rId229" name="Group Box 284">
              <controlPr defaultSize="0" autoFill="0" autoPict="0">
                <anchor moveWithCells="1">
                  <from>
                    <xdr:col>16</xdr:col>
                    <xdr:colOff>133350</xdr:colOff>
                    <xdr:row>4</xdr:row>
                    <xdr:rowOff>0</xdr:rowOff>
                  </from>
                  <to>
                    <xdr:col>16</xdr:col>
                    <xdr:colOff>133350</xdr:colOff>
                    <xdr:row>5</xdr:row>
                    <xdr:rowOff>38100</xdr:rowOff>
                  </to>
                </anchor>
              </controlPr>
            </control>
          </mc:Choice>
        </mc:AlternateContent>
        <mc:AlternateContent xmlns:mc="http://schemas.openxmlformats.org/markup-compatibility/2006">
          <mc:Choice Requires="x14">
            <control shapeId="1309" r:id="rId230" name="Option Button 285">
              <controlPr defaultSize="0" autoFill="0" autoLine="0" autoPict="0">
                <anchor moveWithCells="1">
                  <from>
                    <xdr:col>17</xdr:col>
                    <xdr:colOff>0</xdr:colOff>
                    <xdr:row>4</xdr:row>
                    <xdr:rowOff>28575</xdr:rowOff>
                  </from>
                  <to>
                    <xdr:col>17</xdr:col>
                    <xdr:colOff>0</xdr:colOff>
                    <xdr:row>4</xdr:row>
                    <xdr:rowOff>200025</xdr:rowOff>
                  </to>
                </anchor>
              </controlPr>
            </control>
          </mc:Choice>
        </mc:AlternateContent>
        <mc:AlternateContent xmlns:mc="http://schemas.openxmlformats.org/markup-compatibility/2006">
          <mc:Choice Requires="x14">
            <control shapeId="1310" r:id="rId231" name="Option Button 286">
              <controlPr defaultSize="0" autoFill="0" autoLine="0" autoPict="0">
                <anchor moveWithCells="1">
                  <from>
                    <xdr:col>25</xdr:col>
                    <xdr:colOff>0</xdr:colOff>
                    <xdr:row>4</xdr:row>
                    <xdr:rowOff>28575</xdr:rowOff>
                  </from>
                  <to>
                    <xdr:col>25</xdr:col>
                    <xdr:colOff>0</xdr:colOff>
                    <xdr:row>4</xdr:row>
                    <xdr:rowOff>200025</xdr:rowOff>
                  </to>
                </anchor>
              </controlPr>
            </control>
          </mc:Choice>
        </mc:AlternateContent>
        <mc:AlternateContent xmlns:mc="http://schemas.openxmlformats.org/markup-compatibility/2006">
          <mc:Choice Requires="x14">
            <control shapeId="1311" r:id="rId232" name="Option Button 287">
              <controlPr defaultSize="0" autoFill="0" autoLine="0" autoPict="0">
                <anchor moveWithCells="1">
                  <from>
                    <xdr:col>17</xdr:col>
                    <xdr:colOff>0</xdr:colOff>
                    <xdr:row>4</xdr:row>
                    <xdr:rowOff>28575</xdr:rowOff>
                  </from>
                  <to>
                    <xdr:col>17</xdr:col>
                    <xdr:colOff>0</xdr:colOff>
                    <xdr:row>4</xdr:row>
                    <xdr:rowOff>200025</xdr:rowOff>
                  </to>
                </anchor>
              </controlPr>
            </control>
          </mc:Choice>
        </mc:AlternateContent>
        <mc:AlternateContent xmlns:mc="http://schemas.openxmlformats.org/markup-compatibility/2006">
          <mc:Choice Requires="x14">
            <control shapeId="1312" r:id="rId233" name="Option Button 288">
              <controlPr defaultSize="0" autoFill="0" autoLine="0" autoPict="0">
                <anchor moveWithCells="1">
                  <from>
                    <xdr:col>24</xdr:col>
                    <xdr:colOff>0</xdr:colOff>
                    <xdr:row>4</xdr:row>
                    <xdr:rowOff>28575</xdr:rowOff>
                  </from>
                  <to>
                    <xdr:col>24</xdr:col>
                    <xdr:colOff>0</xdr:colOff>
                    <xdr:row>4</xdr:row>
                    <xdr:rowOff>200025</xdr:rowOff>
                  </to>
                </anchor>
              </controlPr>
            </control>
          </mc:Choice>
        </mc:AlternateContent>
        <mc:AlternateContent xmlns:mc="http://schemas.openxmlformats.org/markup-compatibility/2006">
          <mc:Choice Requires="x14">
            <control shapeId="1313" r:id="rId234" name="Option Button 289">
              <controlPr defaultSize="0" autoFill="0" autoLine="0" autoPict="0">
                <anchor moveWithCells="1">
                  <from>
                    <xdr:col>31</xdr:col>
                    <xdr:colOff>0</xdr:colOff>
                    <xdr:row>4</xdr:row>
                    <xdr:rowOff>28575</xdr:rowOff>
                  </from>
                  <to>
                    <xdr:col>31</xdr:col>
                    <xdr:colOff>0</xdr:colOff>
                    <xdr:row>4</xdr:row>
                    <xdr:rowOff>200025</xdr:rowOff>
                  </to>
                </anchor>
              </controlPr>
            </control>
          </mc:Choice>
        </mc:AlternateContent>
        <mc:AlternateContent xmlns:mc="http://schemas.openxmlformats.org/markup-compatibility/2006">
          <mc:Choice Requires="x14">
            <control shapeId="1314" r:id="rId235" name="Group Box 290">
              <controlPr defaultSize="0" autoFill="0" autoPict="0">
                <anchor moveWithCells="1">
                  <from>
                    <xdr:col>16</xdr:col>
                    <xdr:colOff>133350</xdr:colOff>
                    <xdr:row>3</xdr:row>
                    <xdr:rowOff>0</xdr:rowOff>
                  </from>
                  <to>
                    <xdr:col>33</xdr:col>
                    <xdr:colOff>133350</xdr:colOff>
                    <xdr:row>5</xdr:row>
                    <xdr:rowOff>228600</xdr:rowOff>
                  </to>
                </anchor>
              </controlPr>
            </control>
          </mc:Choice>
        </mc:AlternateContent>
        <mc:AlternateContent xmlns:mc="http://schemas.openxmlformats.org/markup-compatibility/2006">
          <mc:Choice Requires="x14">
            <control shapeId="1315" r:id="rId236" name="Option Button 291">
              <controlPr defaultSize="0" autoFill="0" autoLine="0" autoPict="0">
                <anchor moveWithCells="1">
                  <from>
                    <xdr:col>18</xdr:col>
                    <xdr:colOff>0</xdr:colOff>
                    <xdr:row>4</xdr:row>
                    <xdr:rowOff>28575</xdr:rowOff>
                  </from>
                  <to>
                    <xdr:col>19</xdr:col>
                    <xdr:colOff>9525</xdr:colOff>
                    <xdr:row>4</xdr:row>
                    <xdr:rowOff>200025</xdr:rowOff>
                  </to>
                </anchor>
              </controlPr>
            </control>
          </mc:Choice>
        </mc:AlternateContent>
        <mc:AlternateContent xmlns:mc="http://schemas.openxmlformats.org/markup-compatibility/2006">
          <mc:Choice Requires="x14">
            <control shapeId="1316" r:id="rId237" name="Option Button 292">
              <controlPr defaultSize="0" autoFill="0" autoLine="0" autoPict="0">
                <anchor moveWithCells="1">
                  <from>
                    <xdr:col>25</xdr:col>
                    <xdr:colOff>0</xdr:colOff>
                    <xdr:row>4</xdr:row>
                    <xdr:rowOff>28575</xdr:rowOff>
                  </from>
                  <to>
                    <xdr:col>26</xdr:col>
                    <xdr:colOff>9525</xdr:colOff>
                    <xdr:row>4</xdr:row>
                    <xdr:rowOff>200025</xdr:rowOff>
                  </to>
                </anchor>
              </controlPr>
            </control>
          </mc:Choice>
        </mc:AlternateContent>
        <mc:AlternateContent xmlns:mc="http://schemas.openxmlformats.org/markup-compatibility/2006">
          <mc:Choice Requires="x14">
            <control shapeId="1317" r:id="rId238" name="Option Button 293">
              <controlPr defaultSize="0" autoFill="0" autoLine="0" autoPict="0">
                <anchor moveWithCells="1">
                  <from>
                    <xdr:col>32</xdr:col>
                    <xdr:colOff>0</xdr:colOff>
                    <xdr:row>4</xdr:row>
                    <xdr:rowOff>28575</xdr:rowOff>
                  </from>
                  <to>
                    <xdr:col>33</xdr:col>
                    <xdr:colOff>9525</xdr:colOff>
                    <xdr:row>4</xdr:row>
                    <xdr:rowOff>200025</xdr:rowOff>
                  </to>
                </anchor>
              </controlPr>
            </control>
          </mc:Choice>
        </mc:AlternateContent>
        <mc:AlternateContent xmlns:mc="http://schemas.openxmlformats.org/markup-compatibility/2006">
          <mc:Choice Requires="x14">
            <control shapeId="1318" r:id="rId239" name="Check Box 294">
              <controlPr defaultSize="0" autoFill="0" autoLine="0" autoPict="0">
                <anchor moveWithCells="1">
                  <from>
                    <xdr:col>7</xdr:col>
                    <xdr:colOff>0</xdr:colOff>
                    <xdr:row>31</xdr:row>
                    <xdr:rowOff>28575</xdr:rowOff>
                  </from>
                  <to>
                    <xdr:col>7</xdr:col>
                    <xdr:colOff>0</xdr:colOff>
                    <xdr:row>31</xdr:row>
                    <xdr:rowOff>200025</xdr:rowOff>
                  </to>
                </anchor>
              </controlPr>
            </control>
          </mc:Choice>
        </mc:AlternateContent>
        <mc:AlternateContent xmlns:mc="http://schemas.openxmlformats.org/markup-compatibility/2006">
          <mc:Choice Requires="x14">
            <control shapeId="1319" r:id="rId240" name="Check Box 295">
              <controlPr defaultSize="0" autoFill="0" autoLine="0" autoPict="0">
                <anchor moveWithCells="1">
                  <from>
                    <xdr:col>19</xdr:col>
                    <xdr:colOff>0</xdr:colOff>
                    <xdr:row>31</xdr:row>
                    <xdr:rowOff>28575</xdr:rowOff>
                  </from>
                  <to>
                    <xdr:col>19</xdr:col>
                    <xdr:colOff>0</xdr:colOff>
                    <xdr:row>31</xdr:row>
                    <xdr:rowOff>200025</xdr:rowOff>
                  </to>
                </anchor>
              </controlPr>
            </control>
          </mc:Choice>
        </mc:AlternateContent>
        <mc:AlternateContent xmlns:mc="http://schemas.openxmlformats.org/markup-compatibility/2006">
          <mc:Choice Requires="x14">
            <control shapeId="1320" r:id="rId241" name="Check Box 296">
              <controlPr defaultSize="0" autoFill="0" autoLine="0" autoPict="0">
                <anchor moveWithCells="1">
                  <from>
                    <xdr:col>28</xdr:col>
                    <xdr:colOff>0</xdr:colOff>
                    <xdr:row>31</xdr:row>
                    <xdr:rowOff>28575</xdr:rowOff>
                  </from>
                  <to>
                    <xdr:col>28</xdr:col>
                    <xdr:colOff>0</xdr:colOff>
                    <xdr:row>31</xdr:row>
                    <xdr:rowOff>200025</xdr:rowOff>
                  </to>
                </anchor>
              </controlPr>
            </control>
          </mc:Choice>
        </mc:AlternateContent>
        <mc:AlternateContent xmlns:mc="http://schemas.openxmlformats.org/markup-compatibility/2006">
          <mc:Choice Requires="x14">
            <control shapeId="1321" r:id="rId242" name="Check Box 297">
              <controlPr defaultSize="0" autoFill="0" autoLine="0" autoPict="0">
                <anchor moveWithCells="1">
                  <from>
                    <xdr:col>40</xdr:col>
                    <xdr:colOff>0</xdr:colOff>
                    <xdr:row>31</xdr:row>
                    <xdr:rowOff>28575</xdr:rowOff>
                  </from>
                  <to>
                    <xdr:col>40</xdr:col>
                    <xdr:colOff>0</xdr:colOff>
                    <xdr:row>31</xdr:row>
                    <xdr:rowOff>200025</xdr:rowOff>
                  </to>
                </anchor>
              </controlPr>
            </control>
          </mc:Choice>
        </mc:AlternateContent>
        <mc:AlternateContent xmlns:mc="http://schemas.openxmlformats.org/markup-compatibility/2006">
          <mc:Choice Requires="x14">
            <control shapeId="1322" r:id="rId243" name="Check Box 298">
              <controlPr defaultSize="0" autoFill="0" autoLine="0" autoPict="0">
                <anchor moveWithCells="1">
                  <from>
                    <xdr:col>7</xdr:col>
                    <xdr:colOff>0</xdr:colOff>
                    <xdr:row>32</xdr:row>
                    <xdr:rowOff>28575</xdr:rowOff>
                  </from>
                  <to>
                    <xdr:col>7</xdr:col>
                    <xdr:colOff>0</xdr:colOff>
                    <xdr:row>32</xdr:row>
                    <xdr:rowOff>200025</xdr:rowOff>
                  </to>
                </anchor>
              </controlPr>
            </control>
          </mc:Choice>
        </mc:AlternateContent>
        <mc:AlternateContent xmlns:mc="http://schemas.openxmlformats.org/markup-compatibility/2006">
          <mc:Choice Requires="x14">
            <control shapeId="1323" r:id="rId244" name="Check Box 299">
              <controlPr defaultSize="0" autoFill="0" autoLine="0" autoPict="0">
                <anchor moveWithCells="1">
                  <from>
                    <xdr:col>7</xdr:col>
                    <xdr:colOff>0</xdr:colOff>
                    <xdr:row>31</xdr:row>
                    <xdr:rowOff>28575</xdr:rowOff>
                  </from>
                  <to>
                    <xdr:col>8</xdr:col>
                    <xdr:colOff>9525</xdr:colOff>
                    <xdr:row>31</xdr:row>
                    <xdr:rowOff>200025</xdr:rowOff>
                  </to>
                </anchor>
              </controlPr>
            </control>
          </mc:Choice>
        </mc:AlternateContent>
        <mc:AlternateContent xmlns:mc="http://schemas.openxmlformats.org/markup-compatibility/2006">
          <mc:Choice Requires="x14">
            <control shapeId="1324" r:id="rId245" name="Check Box 300">
              <controlPr defaultSize="0" autoFill="0" autoLine="0" autoPict="0">
                <anchor moveWithCells="1">
                  <from>
                    <xdr:col>19</xdr:col>
                    <xdr:colOff>0</xdr:colOff>
                    <xdr:row>31</xdr:row>
                    <xdr:rowOff>28575</xdr:rowOff>
                  </from>
                  <to>
                    <xdr:col>20</xdr:col>
                    <xdr:colOff>9525</xdr:colOff>
                    <xdr:row>31</xdr:row>
                    <xdr:rowOff>200025</xdr:rowOff>
                  </to>
                </anchor>
              </controlPr>
            </control>
          </mc:Choice>
        </mc:AlternateContent>
        <mc:AlternateContent xmlns:mc="http://schemas.openxmlformats.org/markup-compatibility/2006">
          <mc:Choice Requires="x14">
            <control shapeId="1325" r:id="rId246" name="Check Box 301">
              <controlPr defaultSize="0" autoFill="0" autoLine="0" autoPict="0">
                <anchor moveWithCells="1">
                  <from>
                    <xdr:col>28</xdr:col>
                    <xdr:colOff>0</xdr:colOff>
                    <xdr:row>31</xdr:row>
                    <xdr:rowOff>28575</xdr:rowOff>
                  </from>
                  <to>
                    <xdr:col>29</xdr:col>
                    <xdr:colOff>9525</xdr:colOff>
                    <xdr:row>31</xdr:row>
                    <xdr:rowOff>200025</xdr:rowOff>
                  </to>
                </anchor>
              </controlPr>
            </control>
          </mc:Choice>
        </mc:AlternateContent>
        <mc:AlternateContent xmlns:mc="http://schemas.openxmlformats.org/markup-compatibility/2006">
          <mc:Choice Requires="x14">
            <control shapeId="1326" r:id="rId247" name="Check Box 302">
              <controlPr defaultSize="0" autoFill="0" autoLine="0" autoPict="0">
                <anchor moveWithCells="1">
                  <from>
                    <xdr:col>7</xdr:col>
                    <xdr:colOff>0</xdr:colOff>
                    <xdr:row>32</xdr:row>
                    <xdr:rowOff>28575</xdr:rowOff>
                  </from>
                  <to>
                    <xdr:col>8</xdr:col>
                    <xdr:colOff>9525</xdr:colOff>
                    <xdr:row>32</xdr:row>
                    <xdr:rowOff>200025</xdr:rowOff>
                  </to>
                </anchor>
              </controlPr>
            </control>
          </mc:Choice>
        </mc:AlternateContent>
        <mc:AlternateContent xmlns:mc="http://schemas.openxmlformats.org/markup-compatibility/2006">
          <mc:Choice Requires="x14">
            <control shapeId="1327" r:id="rId248" name="Check Box 303">
              <controlPr defaultSize="0" autoFill="0" autoLine="0" autoPict="0">
                <anchor moveWithCells="1">
                  <from>
                    <xdr:col>35</xdr:col>
                    <xdr:colOff>0</xdr:colOff>
                    <xdr:row>31</xdr:row>
                    <xdr:rowOff>28575</xdr:rowOff>
                  </from>
                  <to>
                    <xdr:col>36</xdr:col>
                    <xdr:colOff>9525</xdr:colOff>
                    <xdr:row>31</xdr:row>
                    <xdr:rowOff>200025</xdr:rowOff>
                  </to>
                </anchor>
              </controlPr>
            </control>
          </mc:Choice>
        </mc:AlternateContent>
        <mc:AlternateContent xmlns:mc="http://schemas.openxmlformats.org/markup-compatibility/2006">
          <mc:Choice Requires="x14">
            <control shapeId="1328" r:id="rId249" name="Option Button 304">
              <controlPr defaultSize="0" autoFill="0" autoLine="0" autoPict="0">
                <anchor moveWithCells="1">
                  <from>
                    <xdr:col>7</xdr:col>
                    <xdr:colOff>0</xdr:colOff>
                    <xdr:row>29</xdr:row>
                    <xdr:rowOff>28575</xdr:rowOff>
                  </from>
                  <to>
                    <xdr:col>7</xdr:col>
                    <xdr:colOff>0</xdr:colOff>
                    <xdr:row>29</xdr:row>
                    <xdr:rowOff>200025</xdr:rowOff>
                  </to>
                </anchor>
              </controlPr>
            </control>
          </mc:Choice>
        </mc:AlternateContent>
        <mc:AlternateContent xmlns:mc="http://schemas.openxmlformats.org/markup-compatibility/2006">
          <mc:Choice Requires="x14">
            <control shapeId="1329" r:id="rId250" name="Option Button 305">
              <controlPr defaultSize="0" autoFill="0" autoLine="0" autoPict="0">
                <anchor moveWithCells="1">
                  <from>
                    <xdr:col>7</xdr:col>
                    <xdr:colOff>0</xdr:colOff>
                    <xdr:row>30</xdr:row>
                    <xdr:rowOff>28575</xdr:rowOff>
                  </from>
                  <to>
                    <xdr:col>7</xdr:col>
                    <xdr:colOff>0</xdr:colOff>
                    <xdr:row>30</xdr:row>
                    <xdr:rowOff>200025</xdr:rowOff>
                  </to>
                </anchor>
              </controlPr>
            </control>
          </mc:Choice>
        </mc:AlternateContent>
        <mc:AlternateContent xmlns:mc="http://schemas.openxmlformats.org/markup-compatibility/2006">
          <mc:Choice Requires="x14">
            <control shapeId="1330" r:id="rId251" name="Option Button 306">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331" r:id="rId252" name="Option Button 307">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332" r:id="rId253" name="Group Box 308">
              <controlPr defaultSize="0" autoFill="0" autoPict="0">
                <anchor moveWithCells="1">
                  <from>
                    <xdr:col>6</xdr:col>
                    <xdr:colOff>133350</xdr:colOff>
                    <xdr:row>29</xdr:row>
                    <xdr:rowOff>0</xdr:rowOff>
                  </from>
                  <to>
                    <xdr:col>8</xdr:col>
                    <xdr:colOff>19050</xdr:colOff>
                    <xdr:row>30</xdr:row>
                    <xdr:rowOff>228600</xdr:rowOff>
                  </to>
                </anchor>
              </controlPr>
            </control>
          </mc:Choice>
        </mc:AlternateContent>
        <mc:AlternateContent xmlns:mc="http://schemas.openxmlformats.org/markup-compatibility/2006">
          <mc:Choice Requires="x14">
            <control shapeId="1333" r:id="rId254" name="Option Button 309">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334" r:id="rId255" name="Option Button 310">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335" r:id="rId256" name="Check Box 311">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336" r:id="rId257" name="Check Box 312">
              <controlPr defaultSize="0" autoFill="0" autoLine="0" autoPict="0">
                <anchor moveWithCells="1">
                  <from>
                    <xdr:col>19</xdr:col>
                    <xdr:colOff>0</xdr:colOff>
                    <xdr:row>40</xdr:row>
                    <xdr:rowOff>0</xdr:rowOff>
                  </from>
                  <to>
                    <xdr:col>19</xdr:col>
                    <xdr:colOff>0</xdr:colOff>
                    <xdr:row>40</xdr:row>
                    <xdr:rowOff>171450</xdr:rowOff>
                  </to>
                </anchor>
              </controlPr>
            </control>
          </mc:Choice>
        </mc:AlternateContent>
        <mc:AlternateContent xmlns:mc="http://schemas.openxmlformats.org/markup-compatibility/2006">
          <mc:Choice Requires="x14">
            <control shapeId="1337" r:id="rId258" name="Check Box 313">
              <controlPr defaultSize="0" autoFill="0" autoLine="0" autoPict="0">
                <anchor moveWithCells="1">
                  <from>
                    <xdr:col>28</xdr:col>
                    <xdr:colOff>0</xdr:colOff>
                    <xdr:row>40</xdr:row>
                    <xdr:rowOff>0</xdr:rowOff>
                  </from>
                  <to>
                    <xdr:col>28</xdr:col>
                    <xdr:colOff>0</xdr:colOff>
                    <xdr:row>40</xdr:row>
                    <xdr:rowOff>171450</xdr:rowOff>
                  </to>
                </anchor>
              </controlPr>
            </control>
          </mc:Choice>
        </mc:AlternateContent>
        <mc:AlternateContent xmlns:mc="http://schemas.openxmlformats.org/markup-compatibility/2006">
          <mc:Choice Requires="x14">
            <control shapeId="1338" r:id="rId259" name="Check Box 314">
              <controlPr defaultSize="0" autoFill="0" autoLine="0" autoPict="0">
                <anchor moveWithCells="1">
                  <from>
                    <xdr:col>40</xdr:col>
                    <xdr:colOff>0</xdr:colOff>
                    <xdr:row>40</xdr:row>
                    <xdr:rowOff>0</xdr:rowOff>
                  </from>
                  <to>
                    <xdr:col>40</xdr:col>
                    <xdr:colOff>0</xdr:colOff>
                    <xdr:row>40</xdr:row>
                    <xdr:rowOff>171450</xdr:rowOff>
                  </to>
                </anchor>
              </controlPr>
            </control>
          </mc:Choice>
        </mc:AlternateContent>
        <mc:AlternateContent xmlns:mc="http://schemas.openxmlformats.org/markup-compatibility/2006">
          <mc:Choice Requires="x14">
            <control shapeId="1339" r:id="rId260" name="Check Box 315">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340" r:id="rId261" name="Option Button 316">
              <controlPr defaultSize="0" autoFill="0" autoLine="0" autoPict="0">
                <anchor moveWithCells="1">
                  <from>
                    <xdr:col>12</xdr:col>
                    <xdr:colOff>0</xdr:colOff>
                    <xdr:row>37</xdr:row>
                    <xdr:rowOff>0</xdr:rowOff>
                  </from>
                  <to>
                    <xdr:col>12</xdr:col>
                    <xdr:colOff>0</xdr:colOff>
                    <xdr:row>37</xdr:row>
                    <xdr:rowOff>171450</xdr:rowOff>
                  </to>
                </anchor>
              </controlPr>
            </control>
          </mc:Choice>
        </mc:AlternateContent>
        <mc:AlternateContent xmlns:mc="http://schemas.openxmlformats.org/markup-compatibility/2006">
          <mc:Choice Requires="x14">
            <control shapeId="1341" r:id="rId262" name="Option Button 317">
              <controlPr defaultSize="0" autoFill="0" autoLine="0" autoPict="0">
                <anchor moveWithCells="1">
                  <from>
                    <xdr:col>12</xdr:col>
                    <xdr:colOff>0</xdr:colOff>
                    <xdr:row>37</xdr:row>
                    <xdr:rowOff>0</xdr:rowOff>
                  </from>
                  <to>
                    <xdr:col>12</xdr:col>
                    <xdr:colOff>0</xdr:colOff>
                    <xdr:row>37</xdr:row>
                    <xdr:rowOff>171450</xdr:rowOff>
                  </to>
                </anchor>
              </controlPr>
            </control>
          </mc:Choice>
        </mc:AlternateContent>
        <mc:AlternateContent xmlns:mc="http://schemas.openxmlformats.org/markup-compatibility/2006">
          <mc:Choice Requires="x14">
            <control shapeId="1342" r:id="rId263" name="Group Box 318">
              <controlPr defaultSize="0" autoFill="0" autoPict="0">
                <anchor moveWithCells="1">
                  <from>
                    <xdr:col>6</xdr:col>
                    <xdr:colOff>133350</xdr:colOff>
                    <xdr:row>37</xdr:row>
                    <xdr:rowOff>0</xdr:rowOff>
                  </from>
                  <to>
                    <xdr:col>8</xdr:col>
                    <xdr:colOff>19050</xdr:colOff>
                    <xdr:row>38</xdr:row>
                    <xdr:rowOff>219075</xdr:rowOff>
                  </to>
                </anchor>
              </controlPr>
            </control>
          </mc:Choice>
        </mc:AlternateContent>
        <mc:AlternateContent xmlns:mc="http://schemas.openxmlformats.org/markup-compatibility/2006">
          <mc:Choice Requires="x14">
            <control shapeId="1343" r:id="rId264" name="Option Button 319">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344" r:id="rId265" name="Option Button 320">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345" r:id="rId266" name="Group Box 321">
              <controlPr defaultSize="0" autoFill="0" autoPict="0">
                <anchor moveWithCells="1">
                  <from>
                    <xdr:col>6</xdr:col>
                    <xdr:colOff>133350</xdr:colOff>
                    <xdr:row>42</xdr:row>
                    <xdr:rowOff>0</xdr:rowOff>
                  </from>
                  <to>
                    <xdr:col>6</xdr:col>
                    <xdr:colOff>133350</xdr:colOff>
                    <xdr:row>44</xdr:row>
                    <xdr:rowOff>19050</xdr:rowOff>
                  </to>
                </anchor>
              </controlPr>
            </control>
          </mc:Choice>
        </mc:AlternateContent>
        <mc:AlternateContent xmlns:mc="http://schemas.openxmlformats.org/markup-compatibility/2006">
          <mc:Choice Requires="x14">
            <control shapeId="1346" r:id="rId267" name="Option Button 322">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347" r:id="rId268" name="Option Button 323">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348" r:id="rId269" name="Group Box 324">
              <controlPr defaultSize="0" autoFill="0" autoPict="0">
                <anchor moveWithCells="1">
                  <from>
                    <xdr:col>6</xdr:col>
                    <xdr:colOff>133350</xdr:colOff>
                    <xdr:row>42</xdr:row>
                    <xdr:rowOff>0</xdr:rowOff>
                  </from>
                  <to>
                    <xdr:col>8</xdr:col>
                    <xdr:colOff>19050</xdr:colOff>
                    <xdr:row>43</xdr:row>
                    <xdr:rowOff>228600</xdr:rowOff>
                  </to>
                </anchor>
              </controlPr>
            </control>
          </mc:Choice>
        </mc:AlternateContent>
        <mc:AlternateContent xmlns:mc="http://schemas.openxmlformats.org/markup-compatibility/2006">
          <mc:Choice Requires="x14">
            <control shapeId="1349" r:id="rId270" name="Option Button 325">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350" r:id="rId271" name="Option Button 326">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351" r:id="rId272" name="Option Button 327">
              <controlPr defaultSize="0" autoFill="0" autoLine="0" autoPict="0">
                <anchor moveWithCells="1">
                  <from>
                    <xdr:col>12</xdr:col>
                    <xdr:colOff>0</xdr:colOff>
                    <xdr:row>34</xdr:row>
                    <xdr:rowOff>0</xdr:rowOff>
                  </from>
                  <to>
                    <xdr:col>12</xdr:col>
                    <xdr:colOff>0</xdr:colOff>
                    <xdr:row>34</xdr:row>
                    <xdr:rowOff>171450</xdr:rowOff>
                  </to>
                </anchor>
              </controlPr>
            </control>
          </mc:Choice>
        </mc:AlternateContent>
        <mc:AlternateContent xmlns:mc="http://schemas.openxmlformats.org/markup-compatibility/2006">
          <mc:Choice Requires="x14">
            <control shapeId="1352" r:id="rId273" name="Option Button 328">
              <controlPr defaultSize="0" autoFill="0" autoLine="0" autoPict="0">
                <anchor moveWithCells="1">
                  <from>
                    <xdr:col>12</xdr:col>
                    <xdr:colOff>0</xdr:colOff>
                    <xdr:row>34</xdr:row>
                    <xdr:rowOff>0</xdr:rowOff>
                  </from>
                  <to>
                    <xdr:col>12</xdr:col>
                    <xdr:colOff>0</xdr:colOff>
                    <xdr:row>34</xdr:row>
                    <xdr:rowOff>171450</xdr:rowOff>
                  </to>
                </anchor>
              </controlPr>
            </control>
          </mc:Choice>
        </mc:AlternateContent>
        <mc:AlternateContent xmlns:mc="http://schemas.openxmlformats.org/markup-compatibility/2006">
          <mc:Choice Requires="x14">
            <control shapeId="1353" r:id="rId274" name="Group Box 329">
              <controlPr defaultSize="0" autoFill="0" autoPict="0">
                <anchor moveWithCells="1">
                  <from>
                    <xdr:col>6</xdr:col>
                    <xdr:colOff>133350</xdr:colOff>
                    <xdr:row>34</xdr:row>
                    <xdr:rowOff>0</xdr:rowOff>
                  </from>
                  <to>
                    <xdr:col>8</xdr:col>
                    <xdr:colOff>19050</xdr:colOff>
                    <xdr:row>35</xdr:row>
                    <xdr:rowOff>219075</xdr:rowOff>
                  </to>
                </anchor>
              </controlPr>
            </control>
          </mc:Choice>
        </mc:AlternateContent>
        <mc:AlternateContent xmlns:mc="http://schemas.openxmlformats.org/markup-compatibility/2006">
          <mc:Choice Requires="x14">
            <control shapeId="1354" r:id="rId275" name="Option Button 330">
              <controlPr defaultSize="0" autoFill="0" autoLine="0" autoPict="0">
                <anchor moveWithCells="1">
                  <from>
                    <xdr:col>7</xdr:col>
                    <xdr:colOff>0</xdr:colOff>
                    <xdr:row>61</xdr:row>
                    <xdr:rowOff>28575</xdr:rowOff>
                  </from>
                  <to>
                    <xdr:col>7</xdr:col>
                    <xdr:colOff>0</xdr:colOff>
                    <xdr:row>61</xdr:row>
                    <xdr:rowOff>200025</xdr:rowOff>
                  </to>
                </anchor>
              </controlPr>
            </control>
          </mc:Choice>
        </mc:AlternateContent>
        <mc:AlternateContent xmlns:mc="http://schemas.openxmlformats.org/markup-compatibility/2006">
          <mc:Choice Requires="x14">
            <control shapeId="1355" r:id="rId276" name="Option Button 331">
              <controlPr defaultSize="0" autoFill="0" autoLine="0" autoPict="0">
                <anchor moveWithCells="1">
                  <from>
                    <xdr:col>7</xdr:col>
                    <xdr:colOff>0</xdr:colOff>
                    <xdr:row>62</xdr:row>
                    <xdr:rowOff>28575</xdr:rowOff>
                  </from>
                  <to>
                    <xdr:col>7</xdr:col>
                    <xdr:colOff>0</xdr:colOff>
                    <xdr:row>62</xdr:row>
                    <xdr:rowOff>200025</xdr:rowOff>
                  </to>
                </anchor>
              </controlPr>
            </control>
          </mc:Choice>
        </mc:AlternateContent>
        <mc:AlternateContent xmlns:mc="http://schemas.openxmlformats.org/markup-compatibility/2006">
          <mc:Choice Requires="x14">
            <control shapeId="1356" r:id="rId277" name="Group Box 332">
              <controlPr defaultSize="0" autoFill="0" autoPict="0">
                <anchor moveWithCells="1">
                  <from>
                    <xdr:col>6</xdr:col>
                    <xdr:colOff>133350</xdr:colOff>
                    <xdr:row>61</xdr:row>
                    <xdr:rowOff>0</xdr:rowOff>
                  </from>
                  <to>
                    <xdr:col>6</xdr:col>
                    <xdr:colOff>133350</xdr:colOff>
                    <xdr:row>62</xdr:row>
                    <xdr:rowOff>323850</xdr:rowOff>
                  </to>
                </anchor>
              </controlPr>
            </control>
          </mc:Choice>
        </mc:AlternateContent>
        <mc:AlternateContent xmlns:mc="http://schemas.openxmlformats.org/markup-compatibility/2006">
          <mc:Choice Requires="x14">
            <control shapeId="1357" r:id="rId278" name="Option Button 333">
              <controlPr defaultSize="0" autoFill="0" autoLine="0" autoPict="0">
                <anchor moveWithCells="1">
                  <from>
                    <xdr:col>7</xdr:col>
                    <xdr:colOff>0</xdr:colOff>
                    <xdr:row>61</xdr:row>
                    <xdr:rowOff>28575</xdr:rowOff>
                  </from>
                  <to>
                    <xdr:col>7</xdr:col>
                    <xdr:colOff>0</xdr:colOff>
                    <xdr:row>61</xdr:row>
                    <xdr:rowOff>200025</xdr:rowOff>
                  </to>
                </anchor>
              </controlPr>
            </control>
          </mc:Choice>
        </mc:AlternateContent>
        <mc:AlternateContent xmlns:mc="http://schemas.openxmlformats.org/markup-compatibility/2006">
          <mc:Choice Requires="x14">
            <control shapeId="1358" r:id="rId279" name="Option Button 334">
              <controlPr defaultSize="0" autoFill="0" autoLine="0" autoPict="0">
                <anchor moveWithCells="1">
                  <from>
                    <xdr:col>7</xdr:col>
                    <xdr:colOff>0</xdr:colOff>
                    <xdr:row>62</xdr:row>
                    <xdr:rowOff>28575</xdr:rowOff>
                  </from>
                  <to>
                    <xdr:col>7</xdr:col>
                    <xdr:colOff>0</xdr:colOff>
                    <xdr:row>62</xdr:row>
                    <xdr:rowOff>200025</xdr:rowOff>
                  </to>
                </anchor>
              </controlPr>
            </control>
          </mc:Choice>
        </mc:AlternateContent>
        <mc:AlternateContent xmlns:mc="http://schemas.openxmlformats.org/markup-compatibility/2006">
          <mc:Choice Requires="x14">
            <control shapeId="1359" r:id="rId280" name="Option Button 335">
              <controlPr defaultSize="0" autoFill="0" autoLine="0" autoPict="0">
                <anchor moveWithCells="1">
                  <from>
                    <xdr:col>7</xdr:col>
                    <xdr:colOff>0</xdr:colOff>
                    <xdr:row>61</xdr:row>
                    <xdr:rowOff>28575</xdr:rowOff>
                  </from>
                  <to>
                    <xdr:col>8</xdr:col>
                    <xdr:colOff>9525</xdr:colOff>
                    <xdr:row>61</xdr:row>
                    <xdr:rowOff>200025</xdr:rowOff>
                  </to>
                </anchor>
              </controlPr>
            </control>
          </mc:Choice>
        </mc:AlternateContent>
        <mc:AlternateContent xmlns:mc="http://schemas.openxmlformats.org/markup-compatibility/2006">
          <mc:Choice Requires="x14">
            <control shapeId="1360" r:id="rId281" name="Option Button 336">
              <controlPr defaultSize="0" autoFill="0" autoLine="0" autoPict="0">
                <anchor moveWithCells="1">
                  <from>
                    <xdr:col>7</xdr:col>
                    <xdr:colOff>0</xdr:colOff>
                    <xdr:row>62</xdr:row>
                    <xdr:rowOff>28575</xdr:rowOff>
                  </from>
                  <to>
                    <xdr:col>8</xdr:col>
                    <xdr:colOff>9525</xdr:colOff>
                    <xdr:row>62</xdr:row>
                    <xdr:rowOff>200025</xdr:rowOff>
                  </to>
                </anchor>
              </controlPr>
            </control>
          </mc:Choice>
        </mc:AlternateContent>
        <mc:AlternateContent xmlns:mc="http://schemas.openxmlformats.org/markup-compatibility/2006">
          <mc:Choice Requires="x14">
            <control shapeId="1361" r:id="rId282" name="Group Box 337">
              <controlPr defaultSize="0" autoFill="0" autoPict="0">
                <anchor moveWithCells="1">
                  <from>
                    <xdr:col>6</xdr:col>
                    <xdr:colOff>133350</xdr:colOff>
                    <xdr:row>61</xdr:row>
                    <xdr:rowOff>0</xdr:rowOff>
                  </from>
                  <to>
                    <xdr:col>8</xdr:col>
                    <xdr:colOff>19050</xdr:colOff>
                    <xdr:row>62</xdr:row>
                    <xdr:rowOff>228600</xdr:rowOff>
                  </to>
                </anchor>
              </controlPr>
            </control>
          </mc:Choice>
        </mc:AlternateContent>
        <mc:AlternateContent xmlns:mc="http://schemas.openxmlformats.org/markup-compatibility/2006">
          <mc:Choice Requires="x14">
            <control shapeId="1362" r:id="rId283" name="Option Button 338">
              <controlPr defaultSize="0" autoFill="0" autoLine="0" autoPict="0">
                <anchor moveWithCells="1">
                  <from>
                    <xdr:col>7</xdr:col>
                    <xdr:colOff>0</xdr:colOff>
                    <xdr:row>61</xdr:row>
                    <xdr:rowOff>28575</xdr:rowOff>
                  </from>
                  <to>
                    <xdr:col>8</xdr:col>
                    <xdr:colOff>9525</xdr:colOff>
                    <xdr:row>61</xdr:row>
                    <xdr:rowOff>200025</xdr:rowOff>
                  </to>
                </anchor>
              </controlPr>
            </control>
          </mc:Choice>
        </mc:AlternateContent>
        <mc:AlternateContent xmlns:mc="http://schemas.openxmlformats.org/markup-compatibility/2006">
          <mc:Choice Requires="x14">
            <control shapeId="1363" r:id="rId284" name="Option Button 339">
              <controlPr defaultSize="0" autoFill="0" autoLine="0" autoPict="0">
                <anchor moveWithCells="1">
                  <from>
                    <xdr:col>7</xdr:col>
                    <xdr:colOff>0</xdr:colOff>
                    <xdr:row>62</xdr:row>
                    <xdr:rowOff>28575</xdr:rowOff>
                  </from>
                  <to>
                    <xdr:col>8</xdr:col>
                    <xdr:colOff>9525</xdr:colOff>
                    <xdr:row>62</xdr:row>
                    <xdr:rowOff>200025</xdr:rowOff>
                  </to>
                </anchor>
              </controlPr>
            </control>
          </mc:Choice>
        </mc:AlternateContent>
        <mc:AlternateContent xmlns:mc="http://schemas.openxmlformats.org/markup-compatibility/2006">
          <mc:Choice Requires="x14">
            <control shapeId="1364" r:id="rId285" name="Option Button 340">
              <controlPr defaultSize="0" autoFill="0" autoLine="0" autoPict="0">
                <anchor moveWithCells="1">
                  <from>
                    <xdr:col>7</xdr:col>
                    <xdr:colOff>0</xdr:colOff>
                    <xdr:row>61</xdr:row>
                    <xdr:rowOff>28575</xdr:rowOff>
                  </from>
                  <to>
                    <xdr:col>7</xdr:col>
                    <xdr:colOff>0</xdr:colOff>
                    <xdr:row>61</xdr:row>
                    <xdr:rowOff>200025</xdr:rowOff>
                  </to>
                </anchor>
              </controlPr>
            </control>
          </mc:Choice>
        </mc:AlternateContent>
        <mc:AlternateContent xmlns:mc="http://schemas.openxmlformats.org/markup-compatibility/2006">
          <mc:Choice Requires="x14">
            <control shapeId="1365" r:id="rId286" name="Option Button 341">
              <controlPr defaultSize="0" autoFill="0" autoLine="0" autoPict="0">
                <anchor moveWithCells="1">
                  <from>
                    <xdr:col>7</xdr:col>
                    <xdr:colOff>0</xdr:colOff>
                    <xdr:row>62</xdr:row>
                    <xdr:rowOff>28575</xdr:rowOff>
                  </from>
                  <to>
                    <xdr:col>7</xdr:col>
                    <xdr:colOff>0</xdr:colOff>
                    <xdr:row>62</xdr:row>
                    <xdr:rowOff>200025</xdr:rowOff>
                  </to>
                </anchor>
              </controlPr>
            </control>
          </mc:Choice>
        </mc:AlternateContent>
        <mc:AlternateContent xmlns:mc="http://schemas.openxmlformats.org/markup-compatibility/2006">
          <mc:Choice Requires="x14">
            <control shapeId="1366" r:id="rId287" name="Group Box 342">
              <controlPr defaultSize="0" autoFill="0" autoPict="0">
                <anchor moveWithCells="1">
                  <from>
                    <xdr:col>6</xdr:col>
                    <xdr:colOff>133350</xdr:colOff>
                    <xdr:row>61</xdr:row>
                    <xdr:rowOff>0</xdr:rowOff>
                  </from>
                  <to>
                    <xdr:col>6</xdr:col>
                    <xdr:colOff>133350</xdr:colOff>
                    <xdr:row>62</xdr:row>
                    <xdr:rowOff>323850</xdr:rowOff>
                  </to>
                </anchor>
              </controlPr>
            </control>
          </mc:Choice>
        </mc:AlternateContent>
        <mc:AlternateContent xmlns:mc="http://schemas.openxmlformats.org/markup-compatibility/2006">
          <mc:Choice Requires="x14">
            <control shapeId="1367" r:id="rId288" name="Option Button 343">
              <controlPr defaultSize="0" autoFill="0" autoLine="0" autoPict="0">
                <anchor moveWithCells="1">
                  <from>
                    <xdr:col>7</xdr:col>
                    <xdr:colOff>0</xdr:colOff>
                    <xdr:row>61</xdr:row>
                    <xdr:rowOff>28575</xdr:rowOff>
                  </from>
                  <to>
                    <xdr:col>7</xdr:col>
                    <xdr:colOff>0</xdr:colOff>
                    <xdr:row>61</xdr:row>
                    <xdr:rowOff>200025</xdr:rowOff>
                  </to>
                </anchor>
              </controlPr>
            </control>
          </mc:Choice>
        </mc:AlternateContent>
        <mc:AlternateContent xmlns:mc="http://schemas.openxmlformats.org/markup-compatibility/2006">
          <mc:Choice Requires="x14">
            <control shapeId="1368" r:id="rId289" name="Option Button 344">
              <controlPr defaultSize="0" autoFill="0" autoLine="0" autoPict="0">
                <anchor moveWithCells="1">
                  <from>
                    <xdr:col>7</xdr:col>
                    <xdr:colOff>0</xdr:colOff>
                    <xdr:row>62</xdr:row>
                    <xdr:rowOff>28575</xdr:rowOff>
                  </from>
                  <to>
                    <xdr:col>7</xdr:col>
                    <xdr:colOff>0</xdr:colOff>
                    <xdr:row>62</xdr:row>
                    <xdr:rowOff>200025</xdr:rowOff>
                  </to>
                </anchor>
              </controlPr>
            </control>
          </mc:Choice>
        </mc:AlternateContent>
        <mc:AlternateContent xmlns:mc="http://schemas.openxmlformats.org/markup-compatibility/2006">
          <mc:Choice Requires="x14">
            <control shapeId="1369" r:id="rId290" name="Option Button 345">
              <controlPr defaultSize="0" autoFill="0" autoLine="0" autoPict="0">
                <anchor moveWithCells="1">
                  <from>
                    <xdr:col>7</xdr:col>
                    <xdr:colOff>0</xdr:colOff>
                    <xdr:row>61</xdr:row>
                    <xdr:rowOff>28575</xdr:rowOff>
                  </from>
                  <to>
                    <xdr:col>8</xdr:col>
                    <xdr:colOff>9525</xdr:colOff>
                    <xdr:row>61</xdr:row>
                    <xdr:rowOff>200025</xdr:rowOff>
                  </to>
                </anchor>
              </controlPr>
            </control>
          </mc:Choice>
        </mc:AlternateContent>
        <mc:AlternateContent xmlns:mc="http://schemas.openxmlformats.org/markup-compatibility/2006">
          <mc:Choice Requires="x14">
            <control shapeId="1370" r:id="rId291" name="Option Button 346">
              <controlPr defaultSize="0" autoFill="0" autoLine="0" autoPict="0">
                <anchor moveWithCells="1">
                  <from>
                    <xdr:col>7</xdr:col>
                    <xdr:colOff>0</xdr:colOff>
                    <xdr:row>62</xdr:row>
                    <xdr:rowOff>28575</xdr:rowOff>
                  </from>
                  <to>
                    <xdr:col>8</xdr:col>
                    <xdr:colOff>9525</xdr:colOff>
                    <xdr:row>62</xdr:row>
                    <xdr:rowOff>200025</xdr:rowOff>
                  </to>
                </anchor>
              </controlPr>
            </control>
          </mc:Choice>
        </mc:AlternateContent>
        <mc:AlternateContent xmlns:mc="http://schemas.openxmlformats.org/markup-compatibility/2006">
          <mc:Choice Requires="x14">
            <control shapeId="1371" r:id="rId292" name="Group Box 347">
              <controlPr defaultSize="0" autoFill="0" autoPict="0">
                <anchor moveWithCells="1">
                  <from>
                    <xdr:col>6</xdr:col>
                    <xdr:colOff>133350</xdr:colOff>
                    <xdr:row>61</xdr:row>
                    <xdr:rowOff>0</xdr:rowOff>
                  </from>
                  <to>
                    <xdr:col>8</xdr:col>
                    <xdr:colOff>19050</xdr:colOff>
                    <xdr:row>62</xdr:row>
                    <xdr:rowOff>228600</xdr:rowOff>
                  </to>
                </anchor>
              </controlPr>
            </control>
          </mc:Choice>
        </mc:AlternateContent>
        <mc:AlternateContent xmlns:mc="http://schemas.openxmlformats.org/markup-compatibility/2006">
          <mc:Choice Requires="x14">
            <control shapeId="1372" r:id="rId293" name="Option Button 348">
              <controlPr defaultSize="0" autoFill="0" autoLine="0" autoPict="0">
                <anchor moveWithCells="1">
                  <from>
                    <xdr:col>7</xdr:col>
                    <xdr:colOff>0</xdr:colOff>
                    <xdr:row>61</xdr:row>
                    <xdr:rowOff>28575</xdr:rowOff>
                  </from>
                  <to>
                    <xdr:col>8</xdr:col>
                    <xdr:colOff>9525</xdr:colOff>
                    <xdr:row>61</xdr:row>
                    <xdr:rowOff>200025</xdr:rowOff>
                  </to>
                </anchor>
              </controlPr>
            </control>
          </mc:Choice>
        </mc:AlternateContent>
        <mc:AlternateContent xmlns:mc="http://schemas.openxmlformats.org/markup-compatibility/2006">
          <mc:Choice Requires="x14">
            <control shapeId="1373" r:id="rId294" name="Option Button 349">
              <controlPr defaultSize="0" autoFill="0" autoLine="0" autoPict="0">
                <anchor moveWithCells="1">
                  <from>
                    <xdr:col>7</xdr:col>
                    <xdr:colOff>0</xdr:colOff>
                    <xdr:row>62</xdr:row>
                    <xdr:rowOff>28575</xdr:rowOff>
                  </from>
                  <to>
                    <xdr:col>8</xdr:col>
                    <xdr:colOff>9525</xdr:colOff>
                    <xdr:row>62</xdr:row>
                    <xdr:rowOff>200025</xdr:rowOff>
                  </to>
                </anchor>
              </controlPr>
            </control>
          </mc:Choice>
        </mc:AlternateContent>
        <mc:AlternateContent xmlns:mc="http://schemas.openxmlformats.org/markup-compatibility/2006">
          <mc:Choice Requires="x14">
            <control shapeId="1374" r:id="rId295" name="Group Box 350">
              <controlPr defaultSize="0" autoFill="0" autoPict="0">
                <anchor moveWithCells="1">
                  <from>
                    <xdr:col>16</xdr:col>
                    <xdr:colOff>133350</xdr:colOff>
                    <xdr:row>3</xdr:row>
                    <xdr:rowOff>0</xdr:rowOff>
                  </from>
                  <to>
                    <xdr:col>33</xdr:col>
                    <xdr:colOff>133350</xdr:colOff>
                    <xdr:row>5</xdr:row>
                    <xdr:rowOff>228600</xdr:rowOff>
                  </to>
                </anchor>
              </controlPr>
            </control>
          </mc:Choice>
        </mc:AlternateContent>
        <mc:AlternateContent xmlns:mc="http://schemas.openxmlformats.org/markup-compatibility/2006">
          <mc:Choice Requires="x14">
            <control shapeId="1375" r:id="rId296" name="Group Box 351">
              <controlPr defaultSize="0" autoFill="0" autoPict="0">
                <anchor moveWithCells="1">
                  <from>
                    <xdr:col>16</xdr:col>
                    <xdr:colOff>133350</xdr:colOff>
                    <xdr:row>3</xdr:row>
                    <xdr:rowOff>0</xdr:rowOff>
                  </from>
                  <to>
                    <xdr:col>33</xdr:col>
                    <xdr:colOff>133350</xdr:colOff>
                    <xdr:row>5</xdr:row>
                    <xdr:rowOff>228600</xdr:rowOff>
                  </to>
                </anchor>
              </controlPr>
            </control>
          </mc:Choice>
        </mc:AlternateContent>
        <mc:AlternateContent xmlns:mc="http://schemas.openxmlformats.org/markup-compatibility/2006">
          <mc:Choice Requires="x14">
            <control shapeId="1376" r:id="rId297" name="Group Box 352">
              <controlPr defaultSize="0" autoFill="0" autoPict="0">
                <anchor moveWithCells="1">
                  <from>
                    <xdr:col>16</xdr:col>
                    <xdr:colOff>133350</xdr:colOff>
                    <xdr:row>4</xdr:row>
                    <xdr:rowOff>0</xdr:rowOff>
                  </from>
                  <to>
                    <xdr:col>16</xdr:col>
                    <xdr:colOff>133350</xdr:colOff>
                    <xdr:row>5</xdr:row>
                    <xdr:rowOff>38100</xdr:rowOff>
                  </to>
                </anchor>
              </controlPr>
            </control>
          </mc:Choice>
        </mc:AlternateContent>
        <mc:AlternateContent xmlns:mc="http://schemas.openxmlformats.org/markup-compatibility/2006">
          <mc:Choice Requires="x14">
            <control shapeId="1377" r:id="rId298" name="Option Button 353">
              <controlPr defaultSize="0" autoFill="0" autoLine="0" autoPict="0">
                <anchor moveWithCells="1">
                  <from>
                    <xdr:col>17</xdr:col>
                    <xdr:colOff>0</xdr:colOff>
                    <xdr:row>4</xdr:row>
                    <xdr:rowOff>28575</xdr:rowOff>
                  </from>
                  <to>
                    <xdr:col>17</xdr:col>
                    <xdr:colOff>0</xdr:colOff>
                    <xdr:row>4</xdr:row>
                    <xdr:rowOff>200025</xdr:rowOff>
                  </to>
                </anchor>
              </controlPr>
            </control>
          </mc:Choice>
        </mc:AlternateContent>
        <mc:AlternateContent xmlns:mc="http://schemas.openxmlformats.org/markup-compatibility/2006">
          <mc:Choice Requires="x14">
            <control shapeId="1378" r:id="rId299" name="Option Button 354">
              <controlPr defaultSize="0" autoFill="0" autoLine="0" autoPict="0">
                <anchor moveWithCells="1">
                  <from>
                    <xdr:col>25</xdr:col>
                    <xdr:colOff>0</xdr:colOff>
                    <xdr:row>4</xdr:row>
                    <xdr:rowOff>28575</xdr:rowOff>
                  </from>
                  <to>
                    <xdr:col>25</xdr:col>
                    <xdr:colOff>0</xdr:colOff>
                    <xdr:row>4</xdr:row>
                    <xdr:rowOff>200025</xdr:rowOff>
                  </to>
                </anchor>
              </controlPr>
            </control>
          </mc:Choice>
        </mc:AlternateContent>
        <mc:AlternateContent xmlns:mc="http://schemas.openxmlformats.org/markup-compatibility/2006">
          <mc:Choice Requires="x14">
            <control shapeId="1379" r:id="rId300" name="Option Button 355">
              <controlPr defaultSize="0" autoFill="0" autoLine="0" autoPict="0">
                <anchor moveWithCells="1">
                  <from>
                    <xdr:col>17</xdr:col>
                    <xdr:colOff>0</xdr:colOff>
                    <xdr:row>4</xdr:row>
                    <xdr:rowOff>28575</xdr:rowOff>
                  </from>
                  <to>
                    <xdr:col>17</xdr:col>
                    <xdr:colOff>0</xdr:colOff>
                    <xdr:row>4</xdr:row>
                    <xdr:rowOff>200025</xdr:rowOff>
                  </to>
                </anchor>
              </controlPr>
            </control>
          </mc:Choice>
        </mc:AlternateContent>
        <mc:AlternateContent xmlns:mc="http://schemas.openxmlformats.org/markup-compatibility/2006">
          <mc:Choice Requires="x14">
            <control shapeId="1380" r:id="rId301" name="Option Button 356">
              <controlPr defaultSize="0" autoFill="0" autoLine="0" autoPict="0">
                <anchor moveWithCells="1">
                  <from>
                    <xdr:col>24</xdr:col>
                    <xdr:colOff>0</xdr:colOff>
                    <xdr:row>4</xdr:row>
                    <xdr:rowOff>28575</xdr:rowOff>
                  </from>
                  <to>
                    <xdr:col>24</xdr:col>
                    <xdr:colOff>0</xdr:colOff>
                    <xdr:row>4</xdr:row>
                    <xdr:rowOff>200025</xdr:rowOff>
                  </to>
                </anchor>
              </controlPr>
            </control>
          </mc:Choice>
        </mc:AlternateContent>
        <mc:AlternateContent xmlns:mc="http://schemas.openxmlformats.org/markup-compatibility/2006">
          <mc:Choice Requires="x14">
            <control shapeId="1381" r:id="rId302" name="Option Button 357">
              <controlPr defaultSize="0" autoFill="0" autoLine="0" autoPict="0">
                <anchor moveWithCells="1">
                  <from>
                    <xdr:col>31</xdr:col>
                    <xdr:colOff>0</xdr:colOff>
                    <xdr:row>4</xdr:row>
                    <xdr:rowOff>28575</xdr:rowOff>
                  </from>
                  <to>
                    <xdr:col>31</xdr:col>
                    <xdr:colOff>0</xdr:colOff>
                    <xdr:row>4</xdr:row>
                    <xdr:rowOff>200025</xdr:rowOff>
                  </to>
                </anchor>
              </controlPr>
            </control>
          </mc:Choice>
        </mc:AlternateContent>
        <mc:AlternateContent xmlns:mc="http://schemas.openxmlformats.org/markup-compatibility/2006">
          <mc:Choice Requires="x14">
            <control shapeId="1382" r:id="rId303" name="Group Box 358">
              <controlPr defaultSize="0" autoFill="0" autoPict="0">
                <anchor moveWithCells="1">
                  <from>
                    <xdr:col>16</xdr:col>
                    <xdr:colOff>133350</xdr:colOff>
                    <xdr:row>3</xdr:row>
                    <xdr:rowOff>0</xdr:rowOff>
                  </from>
                  <to>
                    <xdr:col>33</xdr:col>
                    <xdr:colOff>133350</xdr:colOff>
                    <xdr:row>5</xdr:row>
                    <xdr:rowOff>228600</xdr:rowOff>
                  </to>
                </anchor>
              </controlPr>
            </control>
          </mc:Choice>
        </mc:AlternateContent>
        <mc:AlternateContent xmlns:mc="http://schemas.openxmlformats.org/markup-compatibility/2006">
          <mc:Choice Requires="x14">
            <control shapeId="1383" r:id="rId304" name="Option Button 359">
              <controlPr defaultSize="0" autoFill="0" autoLine="0" autoPict="0">
                <anchor moveWithCells="1">
                  <from>
                    <xdr:col>18</xdr:col>
                    <xdr:colOff>0</xdr:colOff>
                    <xdr:row>4</xdr:row>
                    <xdr:rowOff>28575</xdr:rowOff>
                  </from>
                  <to>
                    <xdr:col>19</xdr:col>
                    <xdr:colOff>9525</xdr:colOff>
                    <xdr:row>4</xdr:row>
                    <xdr:rowOff>200025</xdr:rowOff>
                  </to>
                </anchor>
              </controlPr>
            </control>
          </mc:Choice>
        </mc:AlternateContent>
        <mc:AlternateContent xmlns:mc="http://schemas.openxmlformats.org/markup-compatibility/2006">
          <mc:Choice Requires="x14">
            <control shapeId="1384" r:id="rId305" name="Option Button 360">
              <controlPr defaultSize="0" autoFill="0" autoLine="0" autoPict="0">
                <anchor moveWithCells="1">
                  <from>
                    <xdr:col>25</xdr:col>
                    <xdr:colOff>0</xdr:colOff>
                    <xdr:row>4</xdr:row>
                    <xdr:rowOff>28575</xdr:rowOff>
                  </from>
                  <to>
                    <xdr:col>26</xdr:col>
                    <xdr:colOff>9525</xdr:colOff>
                    <xdr:row>4</xdr:row>
                    <xdr:rowOff>200025</xdr:rowOff>
                  </to>
                </anchor>
              </controlPr>
            </control>
          </mc:Choice>
        </mc:AlternateContent>
        <mc:AlternateContent xmlns:mc="http://schemas.openxmlformats.org/markup-compatibility/2006">
          <mc:Choice Requires="x14">
            <control shapeId="1385" r:id="rId306" name="Option Button 361">
              <controlPr defaultSize="0" autoFill="0" autoLine="0" autoPict="0">
                <anchor moveWithCells="1">
                  <from>
                    <xdr:col>32</xdr:col>
                    <xdr:colOff>0</xdr:colOff>
                    <xdr:row>4</xdr:row>
                    <xdr:rowOff>28575</xdr:rowOff>
                  </from>
                  <to>
                    <xdr:col>33</xdr:col>
                    <xdr:colOff>9525</xdr:colOff>
                    <xdr:row>4</xdr:row>
                    <xdr:rowOff>200025</xdr:rowOff>
                  </to>
                </anchor>
              </controlPr>
            </control>
          </mc:Choice>
        </mc:AlternateContent>
        <mc:AlternateContent xmlns:mc="http://schemas.openxmlformats.org/markup-compatibility/2006">
          <mc:Choice Requires="x14">
            <control shapeId="1386" r:id="rId307" name="Group Box 362">
              <controlPr defaultSize="0" autoFill="0" autoPict="0">
                <anchor moveWithCells="1">
                  <from>
                    <xdr:col>16</xdr:col>
                    <xdr:colOff>133350</xdr:colOff>
                    <xdr:row>3</xdr:row>
                    <xdr:rowOff>0</xdr:rowOff>
                  </from>
                  <to>
                    <xdr:col>33</xdr:col>
                    <xdr:colOff>133350</xdr:colOff>
                    <xdr:row>5</xdr:row>
                    <xdr:rowOff>228600</xdr:rowOff>
                  </to>
                </anchor>
              </controlPr>
            </control>
          </mc:Choice>
        </mc:AlternateContent>
        <mc:AlternateContent xmlns:mc="http://schemas.openxmlformats.org/markup-compatibility/2006">
          <mc:Choice Requires="x14">
            <control shapeId="1387" r:id="rId308" name="Group Box 363">
              <controlPr defaultSize="0" autoFill="0" autoPict="0">
                <anchor moveWithCells="1">
                  <from>
                    <xdr:col>16</xdr:col>
                    <xdr:colOff>133350</xdr:colOff>
                    <xdr:row>3</xdr:row>
                    <xdr:rowOff>0</xdr:rowOff>
                  </from>
                  <to>
                    <xdr:col>33</xdr:col>
                    <xdr:colOff>133350</xdr:colOff>
                    <xdr:row>5</xdr:row>
                    <xdr:rowOff>228600</xdr:rowOff>
                  </to>
                </anchor>
              </controlPr>
            </control>
          </mc:Choice>
        </mc:AlternateContent>
        <mc:AlternateContent xmlns:mc="http://schemas.openxmlformats.org/markup-compatibility/2006">
          <mc:Choice Requires="x14">
            <control shapeId="1388" r:id="rId309" name="Group Box 364">
              <controlPr defaultSize="0" autoFill="0" autoPict="0">
                <anchor moveWithCells="1">
                  <from>
                    <xdr:col>16</xdr:col>
                    <xdr:colOff>133350</xdr:colOff>
                    <xdr:row>4</xdr:row>
                    <xdr:rowOff>0</xdr:rowOff>
                  </from>
                  <to>
                    <xdr:col>16</xdr:col>
                    <xdr:colOff>133350</xdr:colOff>
                    <xdr:row>5</xdr:row>
                    <xdr:rowOff>38100</xdr:rowOff>
                  </to>
                </anchor>
              </controlPr>
            </control>
          </mc:Choice>
        </mc:AlternateContent>
        <mc:AlternateContent xmlns:mc="http://schemas.openxmlformats.org/markup-compatibility/2006">
          <mc:Choice Requires="x14">
            <control shapeId="1389" r:id="rId310" name="Option Button 365">
              <controlPr defaultSize="0" autoFill="0" autoLine="0" autoPict="0">
                <anchor moveWithCells="1">
                  <from>
                    <xdr:col>17</xdr:col>
                    <xdr:colOff>0</xdr:colOff>
                    <xdr:row>4</xdr:row>
                    <xdr:rowOff>28575</xdr:rowOff>
                  </from>
                  <to>
                    <xdr:col>17</xdr:col>
                    <xdr:colOff>0</xdr:colOff>
                    <xdr:row>4</xdr:row>
                    <xdr:rowOff>200025</xdr:rowOff>
                  </to>
                </anchor>
              </controlPr>
            </control>
          </mc:Choice>
        </mc:AlternateContent>
        <mc:AlternateContent xmlns:mc="http://schemas.openxmlformats.org/markup-compatibility/2006">
          <mc:Choice Requires="x14">
            <control shapeId="1390" r:id="rId311" name="Option Button 366">
              <controlPr defaultSize="0" autoFill="0" autoLine="0" autoPict="0">
                <anchor moveWithCells="1">
                  <from>
                    <xdr:col>25</xdr:col>
                    <xdr:colOff>0</xdr:colOff>
                    <xdr:row>4</xdr:row>
                    <xdr:rowOff>28575</xdr:rowOff>
                  </from>
                  <to>
                    <xdr:col>25</xdr:col>
                    <xdr:colOff>0</xdr:colOff>
                    <xdr:row>4</xdr:row>
                    <xdr:rowOff>200025</xdr:rowOff>
                  </to>
                </anchor>
              </controlPr>
            </control>
          </mc:Choice>
        </mc:AlternateContent>
        <mc:AlternateContent xmlns:mc="http://schemas.openxmlformats.org/markup-compatibility/2006">
          <mc:Choice Requires="x14">
            <control shapeId="1391" r:id="rId312" name="Option Button 367">
              <controlPr defaultSize="0" autoFill="0" autoLine="0" autoPict="0">
                <anchor moveWithCells="1">
                  <from>
                    <xdr:col>17</xdr:col>
                    <xdr:colOff>0</xdr:colOff>
                    <xdr:row>4</xdr:row>
                    <xdr:rowOff>28575</xdr:rowOff>
                  </from>
                  <to>
                    <xdr:col>17</xdr:col>
                    <xdr:colOff>0</xdr:colOff>
                    <xdr:row>4</xdr:row>
                    <xdr:rowOff>200025</xdr:rowOff>
                  </to>
                </anchor>
              </controlPr>
            </control>
          </mc:Choice>
        </mc:AlternateContent>
        <mc:AlternateContent xmlns:mc="http://schemas.openxmlformats.org/markup-compatibility/2006">
          <mc:Choice Requires="x14">
            <control shapeId="1392" r:id="rId313" name="Option Button 368">
              <controlPr defaultSize="0" autoFill="0" autoLine="0" autoPict="0">
                <anchor moveWithCells="1">
                  <from>
                    <xdr:col>24</xdr:col>
                    <xdr:colOff>0</xdr:colOff>
                    <xdr:row>4</xdr:row>
                    <xdr:rowOff>28575</xdr:rowOff>
                  </from>
                  <to>
                    <xdr:col>24</xdr:col>
                    <xdr:colOff>0</xdr:colOff>
                    <xdr:row>4</xdr:row>
                    <xdr:rowOff>200025</xdr:rowOff>
                  </to>
                </anchor>
              </controlPr>
            </control>
          </mc:Choice>
        </mc:AlternateContent>
        <mc:AlternateContent xmlns:mc="http://schemas.openxmlformats.org/markup-compatibility/2006">
          <mc:Choice Requires="x14">
            <control shapeId="1393" r:id="rId314" name="Option Button 369">
              <controlPr defaultSize="0" autoFill="0" autoLine="0" autoPict="0">
                <anchor moveWithCells="1">
                  <from>
                    <xdr:col>31</xdr:col>
                    <xdr:colOff>0</xdr:colOff>
                    <xdr:row>4</xdr:row>
                    <xdr:rowOff>28575</xdr:rowOff>
                  </from>
                  <to>
                    <xdr:col>31</xdr:col>
                    <xdr:colOff>0</xdr:colOff>
                    <xdr:row>4</xdr:row>
                    <xdr:rowOff>200025</xdr:rowOff>
                  </to>
                </anchor>
              </controlPr>
            </control>
          </mc:Choice>
        </mc:AlternateContent>
        <mc:AlternateContent xmlns:mc="http://schemas.openxmlformats.org/markup-compatibility/2006">
          <mc:Choice Requires="x14">
            <control shapeId="1394" r:id="rId315" name="Group Box 370">
              <controlPr defaultSize="0" autoFill="0" autoPict="0">
                <anchor moveWithCells="1">
                  <from>
                    <xdr:col>16</xdr:col>
                    <xdr:colOff>133350</xdr:colOff>
                    <xdr:row>3</xdr:row>
                    <xdr:rowOff>0</xdr:rowOff>
                  </from>
                  <to>
                    <xdr:col>33</xdr:col>
                    <xdr:colOff>133350</xdr:colOff>
                    <xdr:row>5</xdr:row>
                    <xdr:rowOff>228600</xdr:rowOff>
                  </to>
                </anchor>
              </controlPr>
            </control>
          </mc:Choice>
        </mc:AlternateContent>
        <mc:AlternateContent xmlns:mc="http://schemas.openxmlformats.org/markup-compatibility/2006">
          <mc:Choice Requires="x14">
            <control shapeId="1395" r:id="rId316" name="Option Button 371">
              <controlPr defaultSize="0" autoFill="0" autoLine="0" autoPict="0">
                <anchor moveWithCells="1">
                  <from>
                    <xdr:col>18</xdr:col>
                    <xdr:colOff>0</xdr:colOff>
                    <xdr:row>4</xdr:row>
                    <xdr:rowOff>28575</xdr:rowOff>
                  </from>
                  <to>
                    <xdr:col>19</xdr:col>
                    <xdr:colOff>9525</xdr:colOff>
                    <xdr:row>4</xdr:row>
                    <xdr:rowOff>200025</xdr:rowOff>
                  </to>
                </anchor>
              </controlPr>
            </control>
          </mc:Choice>
        </mc:AlternateContent>
        <mc:AlternateContent xmlns:mc="http://schemas.openxmlformats.org/markup-compatibility/2006">
          <mc:Choice Requires="x14">
            <control shapeId="1396" r:id="rId317" name="Option Button 372">
              <controlPr defaultSize="0" autoFill="0" autoLine="0" autoPict="0">
                <anchor moveWithCells="1">
                  <from>
                    <xdr:col>25</xdr:col>
                    <xdr:colOff>0</xdr:colOff>
                    <xdr:row>4</xdr:row>
                    <xdr:rowOff>28575</xdr:rowOff>
                  </from>
                  <to>
                    <xdr:col>26</xdr:col>
                    <xdr:colOff>9525</xdr:colOff>
                    <xdr:row>4</xdr:row>
                    <xdr:rowOff>200025</xdr:rowOff>
                  </to>
                </anchor>
              </controlPr>
            </control>
          </mc:Choice>
        </mc:AlternateContent>
        <mc:AlternateContent xmlns:mc="http://schemas.openxmlformats.org/markup-compatibility/2006">
          <mc:Choice Requires="x14">
            <control shapeId="1397" r:id="rId318" name="Option Button 373">
              <controlPr defaultSize="0" autoFill="0" autoLine="0" autoPict="0">
                <anchor moveWithCells="1">
                  <from>
                    <xdr:col>32</xdr:col>
                    <xdr:colOff>0</xdr:colOff>
                    <xdr:row>4</xdr:row>
                    <xdr:rowOff>28575</xdr:rowOff>
                  </from>
                  <to>
                    <xdr:col>33</xdr:col>
                    <xdr:colOff>9525</xdr:colOff>
                    <xdr:row>4</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54</vt:i4>
      </vt:variant>
    </vt:vector>
  </HeadingPairs>
  <TitlesOfParts>
    <vt:vector size="55" baseType="lpstr">
      <vt:lpstr>推薦調書　様式２</vt:lpstr>
      <vt:lpstr>数量101</vt:lpstr>
      <vt:lpstr>数量102</vt:lpstr>
      <vt:lpstr>数量103</vt:lpstr>
      <vt:lpstr>数量104</vt:lpstr>
      <vt:lpstr>数量105</vt:lpstr>
      <vt:lpstr>数量106</vt:lpstr>
      <vt:lpstr>数量107</vt:lpstr>
      <vt:lpstr>数量108</vt:lpstr>
      <vt:lpstr>数量109</vt:lpstr>
      <vt:lpstr>数量110</vt:lpstr>
      <vt:lpstr>数量111</vt:lpstr>
      <vt:lpstr>数量112</vt:lpstr>
      <vt:lpstr>文字101</vt:lpstr>
      <vt:lpstr>文字102</vt:lpstr>
      <vt:lpstr>文字103</vt:lpstr>
      <vt:lpstr>文字104</vt:lpstr>
      <vt:lpstr>文字105</vt:lpstr>
      <vt:lpstr>文字106</vt:lpstr>
      <vt:lpstr>文字107</vt:lpstr>
      <vt:lpstr>文字108</vt:lpstr>
      <vt:lpstr>文字109</vt:lpstr>
      <vt:lpstr>文字110</vt:lpstr>
      <vt:lpstr>文字111</vt:lpstr>
      <vt:lpstr>文字112</vt:lpstr>
      <vt:lpstr>文字113</vt:lpstr>
      <vt:lpstr>文字114</vt:lpstr>
      <vt:lpstr>文字115</vt:lpstr>
      <vt:lpstr>文字116</vt:lpstr>
      <vt:lpstr>文字117</vt:lpstr>
      <vt:lpstr>文字118</vt:lpstr>
      <vt:lpstr>文字119</vt:lpstr>
      <vt:lpstr>文字120</vt:lpstr>
      <vt:lpstr>文字121</vt:lpstr>
      <vt:lpstr>文字122</vt:lpstr>
      <vt:lpstr>文字123</vt:lpstr>
      <vt:lpstr>文字124</vt:lpstr>
      <vt:lpstr>文字125</vt:lpstr>
      <vt:lpstr>文字126</vt:lpstr>
      <vt:lpstr>文字129</vt:lpstr>
      <vt:lpstr>文字130</vt:lpstr>
      <vt:lpstr>文字131</vt:lpstr>
      <vt:lpstr>文字132</vt:lpstr>
      <vt:lpstr>文字133</vt:lpstr>
      <vt:lpstr>文字135</vt:lpstr>
      <vt:lpstr>文字136</vt:lpstr>
      <vt:lpstr>文字138</vt:lpstr>
      <vt:lpstr>文字141</vt:lpstr>
      <vt:lpstr>文字142</vt:lpstr>
      <vt:lpstr>文字143</vt:lpstr>
      <vt:lpstr>文字145</vt:lpstr>
      <vt:lpstr>文字146</vt:lpstr>
      <vt:lpstr>文字147</vt:lpstr>
      <vt:lpstr>文字150</vt:lpstr>
      <vt:lpstr>文字151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2026-02-18T05:31:53Z</cp:lastPrinted>
  <dcterms:created xsi:type="dcterms:W3CDTF">2023-09-20T08:09:19Z</dcterms:created>
  <dcterms:modified xsi:type="dcterms:W3CDTF">2026-05-21T01:02:42Z</dcterms:modified>
</cp:coreProperties>
</file>