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0" documentId="13_ncr:1_{D719EB35-D1BD-47F8-BDF3-6E9388407DCA}" xr6:coauthVersionLast="47" xr6:coauthVersionMax="47" xr10:uidLastSave="{00000000-0000-0000-0000-000000000000}"/>
  <bookViews>
    <workbookView xWindow="-110" yWindow="-110" windowWidth="19420" windowHeight="10300" xr2:uid="{00000000-000D-0000-FFFF-FFFF00000000}"/>
  </bookViews>
  <sheets>
    <sheet name="別添1-1" sheetId="13" r:id="rId1"/>
    <sheet name="別添1-2" sheetId="15" r:id="rId2"/>
    <sheet name="別添1-3" sheetId="16" r:id="rId3"/>
  </sheets>
  <definedNames>
    <definedName name="_xlnm._FilterDatabase" localSheetId="2" hidden="1">'別添1-3'!$C$10:$O$19</definedName>
    <definedName name="_xlnm.Print_Area" localSheetId="0">'別添1-1'!$A$1:$J$48</definedName>
    <definedName name="_xlnm.Print_Area" localSheetId="1">'別添1-2'!$A$1:$AS$36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15" l="1"/>
  <c r="M35" i="16"/>
  <c r="P35" i="16" s="1"/>
  <c r="I35" i="16"/>
  <c r="E35" i="16"/>
  <c r="P34" i="16"/>
  <c r="O28" i="16"/>
  <c r="N28" i="16"/>
  <c r="M28" i="16"/>
  <c r="L28" i="16"/>
  <c r="K28" i="16"/>
  <c r="J28" i="16"/>
  <c r="I28" i="16"/>
  <c r="H28" i="16"/>
  <c r="P28" i="16" s="1"/>
  <c r="G28" i="16"/>
  <c r="F28" i="16"/>
  <c r="E28" i="16"/>
  <c r="D28" i="16"/>
  <c r="P27" i="16"/>
  <c r="P26" i="16"/>
  <c r="P20" i="16"/>
  <c r="O20" i="16"/>
  <c r="N20" i="16"/>
  <c r="M20" i="16"/>
  <c r="L20" i="16"/>
  <c r="K20" i="16"/>
  <c r="J20" i="16"/>
  <c r="I20" i="16"/>
  <c r="H20" i="16"/>
  <c r="G20" i="16"/>
  <c r="F20" i="16"/>
  <c r="E20" i="16"/>
  <c r="D20" i="16"/>
  <c r="D19" i="16"/>
  <c r="E15" i="16" s="1"/>
  <c r="E19" i="16" s="1"/>
  <c r="F15" i="16" s="1"/>
  <c r="F19" i="16" s="1"/>
  <c r="G15" i="16" s="1"/>
  <c r="G19" i="16" s="1"/>
  <c r="H15" i="16" s="1"/>
  <c r="H19" i="16" s="1"/>
  <c r="I15" i="16" s="1"/>
  <c r="I19" i="16" s="1"/>
  <c r="J15" i="16" s="1"/>
  <c r="J19" i="16" s="1"/>
  <c r="K15" i="16" s="1"/>
  <c r="K19" i="16" s="1"/>
  <c r="L15" i="16" s="1"/>
  <c r="L19" i="16" s="1"/>
  <c r="M15" i="16" s="1"/>
  <c r="M19" i="16" s="1"/>
  <c r="N15" i="16" s="1"/>
  <c r="N19" i="16" s="1"/>
  <c r="O15" i="16" s="1"/>
  <c r="O19" i="16" s="1"/>
  <c r="P15" i="16" s="1"/>
  <c r="P18" i="16"/>
  <c r="P17" i="16"/>
  <c r="P16" i="16"/>
  <c r="AG20" i="15"/>
  <c r="AG19" i="15"/>
  <c r="AG18" i="15"/>
  <c r="AG17" i="15"/>
  <c r="AG16" i="15"/>
  <c r="AG15" i="15"/>
  <c r="AG14" i="15"/>
  <c r="AG13" i="15"/>
  <c r="AO12" i="15"/>
  <c r="AQ12" i="15" s="1"/>
  <c r="AO11" i="15"/>
  <c r="AQ11" i="15" s="1"/>
  <c r="F31" i="13"/>
  <c r="AM13" i="15"/>
  <c r="AM14" i="15"/>
  <c r="AM15" i="15"/>
  <c r="AM16" i="15"/>
  <c r="AM17" i="15"/>
  <c r="AM18" i="15"/>
  <c r="AM19" i="15"/>
  <c r="AM20" i="15"/>
  <c r="AM21" i="15"/>
  <c r="AM22" i="15"/>
  <c r="AJ13" i="15"/>
  <c r="AJ14" i="15"/>
  <c r="AJ15" i="15"/>
  <c r="AJ16" i="15"/>
  <c r="AJ17" i="15"/>
  <c r="AJ18" i="15"/>
  <c r="AJ19" i="15"/>
  <c r="AJ20" i="15"/>
  <c r="AJ21" i="15"/>
  <c r="AA18" i="15"/>
  <c r="AD13" i="15"/>
  <c r="AD14" i="15"/>
  <c r="AD15" i="15"/>
  <c r="AD16" i="15"/>
  <c r="AD17" i="15"/>
  <c r="AD18" i="15"/>
  <c r="AD19" i="15"/>
  <c r="AA13" i="15"/>
  <c r="AA14" i="15"/>
  <c r="AA15" i="15"/>
  <c r="AA16" i="15"/>
  <c r="AA17" i="15"/>
  <c r="X13" i="15"/>
  <c r="X14" i="15"/>
  <c r="X15" i="15"/>
  <c r="X16" i="15"/>
  <c r="X17" i="15"/>
  <c r="U13" i="15"/>
  <c r="U14" i="15"/>
  <c r="U15" i="15"/>
  <c r="U16" i="15"/>
  <c r="R13" i="15"/>
  <c r="R14" i="15"/>
  <c r="R15" i="15"/>
  <c r="O13" i="15"/>
  <c r="O14" i="15"/>
  <c r="L13" i="15"/>
  <c r="AM12" i="15"/>
  <c r="AJ12" i="15"/>
  <c r="AG12" i="15"/>
  <c r="AD12" i="15"/>
  <c r="AA12" i="15"/>
  <c r="X12" i="15"/>
  <c r="U12" i="15"/>
  <c r="R12" i="15"/>
  <c r="O12" i="15"/>
  <c r="L12" i="15"/>
  <c r="I12" i="15"/>
  <c r="I19" i="13"/>
  <c r="I18" i="13"/>
  <c r="I17" i="13"/>
  <c r="I16" i="13"/>
  <c r="I15" i="13"/>
  <c r="I14" i="13"/>
  <c r="I13" i="13"/>
  <c r="I12" i="13"/>
  <c r="I11" i="13"/>
  <c r="I10" i="13"/>
  <c r="I9" i="13"/>
  <c r="E23" i="15"/>
  <c r="AO22" i="15"/>
  <c r="AO21" i="15"/>
  <c r="AQ21" i="15" s="1"/>
  <c r="AO20" i="15"/>
  <c r="AQ20" i="15" s="1"/>
  <c r="AO19" i="15"/>
  <c r="AQ19" i="15" s="1"/>
  <c r="AO18" i="15"/>
  <c r="AQ18" i="15" s="1"/>
  <c r="AO17" i="15"/>
  <c r="AQ17" i="15" s="1"/>
  <c r="AO16" i="15"/>
  <c r="AQ16" i="15" s="1"/>
  <c r="AO15" i="15"/>
  <c r="AO14" i="15"/>
  <c r="AQ14" i="15" s="1"/>
  <c r="AO13" i="15"/>
  <c r="AQ13" i="15" s="1"/>
  <c r="AK22" i="15"/>
  <c r="AJ22" i="15"/>
  <c r="AH22" i="15"/>
  <c r="AG22" i="15"/>
  <c r="AH21" i="15"/>
  <c r="AG21" i="15"/>
  <c r="AE22" i="15"/>
  <c r="AD22" i="15"/>
  <c r="AE21" i="15"/>
  <c r="AD21" i="15"/>
  <c r="AE20" i="15"/>
  <c r="AD20" i="15"/>
  <c r="AB22" i="15"/>
  <c r="AA22" i="15"/>
  <c r="AB21" i="15"/>
  <c r="AA21" i="15"/>
  <c r="AB20" i="15"/>
  <c r="AA20" i="15"/>
  <c r="AB19" i="15"/>
  <c r="AA19" i="15"/>
  <c r="Y22" i="15"/>
  <c r="X22" i="15"/>
  <c r="Y21" i="15"/>
  <c r="X21" i="15"/>
  <c r="Y20" i="15"/>
  <c r="X20" i="15"/>
  <c r="Y19" i="15"/>
  <c r="X19" i="15"/>
  <c r="Y18" i="15"/>
  <c r="X18" i="15"/>
  <c r="V22" i="15"/>
  <c r="U22" i="15"/>
  <c r="V21" i="15"/>
  <c r="U21" i="15"/>
  <c r="V20" i="15"/>
  <c r="U20" i="15"/>
  <c r="V19" i="15"/>
  <c r="U19" i="15"/>
  <c r="V18" i="15"/>
  <c r="U18" i="15"/>
  <c r="V17" i="15"/>
  <c r="U17" i="15"/>
  <c r="AL23" i="15"/>
  <c r="S22" i="15"/>
  <c r="R22" i="15"/>
  <c r="S21" i="15"/>
  <c r="R21" i="15"/>
  <c r="S20" i="15"/>
  <c r="R20" i="15"/>
  <c r="S19" i="15"/>
  <c r="R19" i="15"/>
  <c r="S18" i="15"/>
  <c r="R18" i="15"/>
  <c r="S17" i="15"/>
  <c r="R17" i="15"/>
  <c r="S16" i="15"/>
  <c r="R16" i="15"/>
  <c r="P22" i="15"/>
  <c r="O22" i="15"/>
  <c r="P21" i="15"/>
  <c r="O21" i="15"/>
  <c r="P20" i="15"/>
  <c r="O20" i="15"/>
  <c r="P19" i="15"/>
  <c r="O19" i="15"/>
  <c r="P18" i="15"/>
  <c r="O18" i="15"/>
  <c r="P17" i="15"/>
  <c r="O17" i="15"/>
  <c r="P16" i="15"/>
  <c r="O16" i="15"/>
  <c r="P15" i="15"/>
  <c r="O15" i="15"/>
  <c r="Z23" i="15"/>
  <c r="W23" i="15"/>
  <c r="T23" i="15"/>
  <c r="Q23" i="15"/>
  <c r="N23" i="15"/>
  <c r="AI23" i="15"/>
  <c r="AF23" i="15"/>
  <c r="M22" i="15"/>
  <c r="L22" i="15"/>
  <c r="M21" i="15"/>
  <c r="L21" i="15"/>
  <c r="M20" i="15"/>
  <c r="L20" i="15"/>
  <c r="M19" i="15"/>
  <c r="L19" i="15"/>
  <c r="M18" i="15"/>
  <c r="L18" i="15"/>
  <c r="M17" i="15"/>
  <c r="L17" i="15"/>
  <c r="M16" i="15"/>
  <c r="L16" i="15"/>
  <c r="M15" i="15"/>
  <c r="L15" i="15"/>
  <c r="M14" i="15"/>
  <c r="L14" i="15"/>
  <c r="J22" i="15"/>
  <c r="I22" i="15"/>
  <c r="J21" i="15"/>
  <c r="I21" i="15"/>
  <c r="J20" i="15"/>
  <c r="I20" i="15"/>
  <c r="J19" i="15"/>
  <c r="I19" i="15"/>
  <c r="J18" i="15"/>
  <c r="I18" i="15"/>
  <c r="J17" i="15"/>
  <c r="I17" i="15"/>
  <c r="J16" i="15"/>
  <c r="I16" i="15"/>
  <c r="J15" i="15"/>
  <c r="I15" i="15"/>
  <c r="J14" i="15"/>
  <c r="I14" i="15"/>
  <c r="J13" i="15"/>
  <c r="I13" i="15"/>
  <c r="F13" i="15"/>
  <c r="G13" i="15"/>
  <c r="F14" i="15"/>
  <c r="G14" i="15"/>
  <c r="F15" i="15"/>
  <c r="G15" i="15"/>
  <c r="F16" i="15"/>
  <c r="G16" i="15"/>
  <c r="F17" i="15"/>
  <c r="G17" i="15"/>
  <c r="F18" i="15"/>
  <c r="G18" i="15"/>
  <c r="F19" i="15"/>
  <c r="G19" i="15"/>
  <c r="F20" i="15"/>
  <c r="G20" i="15"/>
  <c r="F21" i="15"/>
  <c r="G21" i="15"/>
  <c r="F22" i="15"/>
  <c r="G22" i="15"/>
  <c r="F12" i="15"/>
  <c r="G12" i="15"/>
  <c r="AC23" i="15"/>
  <c r="K23" i="15"/>
  <c r="H23" i="15"/>
  <c r="AQ22" i="15" l="1"/>
  <c r="AQ15" i="15"/>
  <c r="AO23" i="15"/>
  <c r="AQ23" i="15" l="1"/>
  <c r="H20" i="13" l="1"/>
  <c r="I20" i="13" l="1"/>
  <c r="J9" i="13" s="1"/>
  <c r="AA11" i="15" l="1"/>
  <c r="G11" i="15"/>
  <c r="X11" i="15"/>
  <c r="O11" i="15"/>
  <c r="U11" i="15"/>
  <c r="AM11" i="15"/>
  <c r="L11" i="15"/>
  <c r="R11" i="15"/>
  <c r="AJ11" i="15"/>
  <c r="I11" i="15"/>
  <c r="AG11" i="15"/>
  <c r="AD11" i="15"/>
  <c r="F41" i="13"/>
  <c r="F40" i="13"/>
  <c r="F39" i="13"/>
  <c r="F35" i="13"/>
  <c r="F42" i="13"/>
  <c r="F34" i="13"/>
  <c r="F33" i="13"/>
  <c r="F32" i="13"/>
  <c r="F38" i="13"/>
  <c r="F36" i="13"/>
  <c r="F37" i="13"/>
  <c r="AB18" i="15" l="1"/>
  <c r="AK21" i="15"/>
  <c r="V13" i="15"/>
  <c r="M13" i="15"/>
  <c r="AK13" i="15"/>
  <c r="AN22" i="15"/>
  <c r="AP22" i="15" s="1"/>
  <c r="AR22" i="15" s="1"/>
  <c r="AN16" i="15"/>
  <c r="V16" i="15"/>
  <c r="AH20" i="15"/>
  <c r="P13" i="15"/>
  <c r="G23" i="15"/>
  <c r="Y13" i="15"/>
  <c r="AH18" i="15"/>
  <c r="AN20" i="15" l="1"/>
  <c r="AE13" i="15"/>
  <c r="AK18" i="15"/>
  <c r="AK17" i="15"/>
  <c r="AE17" i="15"/>
  <c r="AB17" i="15"/>
  <c r="AN17" i="15"/>
  <c r="AH17" i="15"/>
  <c r="Y17" i="15"/>
  <c r="J12" i="15"/>
  <c r="AK12" i="15"/>
  <c r="AN12" i="15"/>
  <c r="S12" i="15"/>
  <c r="V12" i="15"/>
  <c r="AE12" i="15"/>
  <c r="AB12" i="15"/>
  <c r="AH12" i="15"/>
  <c r="Y12" i="15"/>
  <c r="P12" i="15"/>
  <c r="M12" i="15"/>
  <c r="J11" i="15"/>
  <c r="AK11" i="15"/>
  <c r="AN11" i="15"/>
  <c r="V11" i="15"/>
  <c r="P11" i="15"/>
  <c r="AH11" i="15"/>
  <c r="Y11" i="15"/>
  <c r="S11" i="15"/>
  <c r="AB11" i="15"/>
  <c r="AE11" i="15"/>
  <c r="M11" i="15"/>
  <c r="AK16" i="15"/>
  <c r="AN13" i="15"/>
  <c r="AE15" i="15"/>
  <c r="AB15" i="15"/>
  <c r="AH15" i="15"/>
  <c r="Y15" i="15"/>
  <c r="AK15" i="15"/>
  <c r="V15" i="15"/>
  <c r="S15" i="15"/>
  <c r="AN15" i="15"/>
  <c r="AK20" i="15"/>
  <c r="Y16" i="15"/>
  <c r="AH13" i="15"/>
  <c r="AN21" i="15"/>
  <c r="AP21" i="15" s="1"/>
  <c r="AR21" i="15" s="1"/>
  <c r="AH16" i="15"/>
  <c r="AB13" i="15"/>
  <c r="AE18" i="15"/>
  <c r="AB16" i="15"/>
  <c r="AH19" i="15"/>
  <c r="AN19" i="15"/>
  <c r="AE19" i="15"/>
  <c r="AK19" i="15"/>
  <c r="S14" i="15"/>
  <c r="AE14" i="15"/>
  <c r="AB14" i="15"/>
  <c r="AH14" i="15"/>
  <c r="Y14" i="15"/>
  <c r="AK14" i="15"/>
  <c r="V14" i="15"/>
  <c r="P14" i="15"/>
  <c r="AN14" i="15"/>
  <c r="AE16" i="15"/>
  <c r="S13" i="15"/>
  <c r="AN18" i="15"/>
  <c r="AP16" i="15" l="1"/>
  <c r="AR16" i="15" s="1"/>
  <c r="AP20" i="15"/>
  <c r="AR20" i="15" s="1"/>
  <c r="AP13" i="15"/>
  <c r="AR13" i="15" s="1"/>
  <c r="AP18" i="15"/>
  <c r="AR18" i="15" s="1"/>
  <c r="M23" i="15"/>
  <c r="AE23" i="15"/>
  <c r="V23" i="15"/>
  <c r="AP17" i="15"/>
  <c r="AR17" i="15" s="1"/>
  <c r="AB23" i="15"/>
  <c r="AK23" i="15"/>
  <c r="AN23" i="15"/>
  <c r="S23" i="15"/>
  <c r="J23" i="15"/>
  <c r="AP11" i="15"/>
  <c r="Y23" i="15"/>
  <c r="AP14" i="15"/>
  <c r="AR14" i="15" s="1"/>
  <c r="AP19" i="15"/>
  <c r="AR19" i="15" s="1"/>
  <c r="AP15" i="15"/>
  <c r="AR15" i="15" s="1"/>
  <c r="AH23" i="15"/>
  <c r="P23" i="15"/>
  <c r="AP12" i="15"/>
  <c r="AR12" i="15" s="1"/>
  <c r="AR11" i="15" l="1"/>
  <c r="AP23" i="15"/>
  <c r="F34" i="15" l="1"/>
  <c r="F35" i="15" s="1"/>
  <c r="AR23" i="15"/>
</calcChain>
</file>

<file path=xl/sharedStrings.xml><?xml version="1.0" encoding="utf-8"?>
<sst xmlns="http://schemas.openxmlformats.org/spreadsheetml/2006/main" count="294" uniqueCount="182">
  <si>
    <t>別添１－１</t>
  </si>
  <si>
    <t>民間備蓄実証事業のための保管料・金利及び販売の取組に係る月別単価算出票</t>
    <rPh sb="0" eb="2">
      <t>ミンカン</t>
    </rPh>
    <rPh sb="2" eb="4">
      <t>ビチク</t>
    </rPh>
    <rPh sb="4" eb="6">
      <t>ジッショウ</t>
    </rPh>
    <rPh sb="6" eb="8">
      <t>ジギョウ</t>
    </rPh>
    <rPh sb="12" eb="14">
      <t>ホカン</t>
    </rPh>
    <rPh sb="14" eb="15">
      <t>リョウ</t>
    </rPh>
    <rPh sb="16" eb="18">
      <t>キンリ</t>
    </rPh>
    <rPh sb="18" eb="19">
      <t>オヨ</t>
    </rPh>
    <rPh sb="20" eb="22">
      <t>ハンバイ</t>
    </rPh>
    <rPh sb="23" eb="25">
      <t>トリクミ</t>
    </rPh>
    <rPh sb="26" eb="27">
      <t>カカワ</t>
    </rPh>
    <rPh sb="28" eb="30">
      <t>ツキベツ</t>
    </rPh>
    <rPh sb="30" eb="32">
      <t>タンカ</t>
    </rPh>
    <rPh sb="32" eb="34">
      <t>サンシュツ</t>
    </rPh>
    <rPh sb="34" eb="35">
      <t>ヒョウ</t>
    </rPh>
    <phoneticPr fontId="1"/>
  </si>
  <si>
    <t>１　保管料・金利料単価のうち金利相当額の算出</t>
    <rPh sb="2" eb="4">
      <t>ホカン</t>
    </rPh>
    <rPh sb="4" eb="5">
      <t>リョウ</t>
    </rPh>
    <rPh sb="6" eb="8">
      <t>キンリ</t>
    </rPh>
    <rPh sb="8" eb="9">
      <t>リョウ</t>
    </rPh>
    <rPh sb="9" eb="11">
      <t>タンカ</t>
    </rPh>
    <rPh sb="14" eb="16">
      <t>キンリ</t>
    </rPh>
    <rPh sb="16" eb="18">
      <t>ソウトウ</t>
    </rPh>
    <rPh sb="18" eb="19">
      <t>ガク</t>
    </rPh>
    <rPh sb="20" eb="22">
      <t>サンシュツ</t>
    </rPh>
    <phoneticPr fontId="1"/>
  </si>
  <si>
    <t>品種名</t>
    <rPh sb="0" eb="2">
      <t>ヒンシュ</t>
    </rPh>
    <rPh sb="2" eb="3">
      <t>メイ</t>
    </rPh>
    <phoneticPr fontId="1"/>
  </si>
  <si>
    <t>等級</t>
    <rPh sb="0" eb="2">
      <t>トウキュウ</t>
    </rPh>
    <phoneticPr fontId="1"/>
  </si>
  <si>
    <t>詳細区分
（品種名、等級以外の仕分内容）</t>
    <rPh sb="0" eb="2">
      <t>ショウサイ</t>
    </rPh>
    <rPh sb="2" eb="4">
      <t>クブン</t>
    </rPh>
    <rPh sb="6" eb="8">
      <t>ヒンシュ</t>
    </rPh>
    <rPh sb="8" eb="9">
      <t>メイ</t>
    </rPh>
    <rPh sb="10" eb="12">
      <t>トウキュウ</t>
    </rPh>
    <rPh sb="12" eb="14">
      <t>イガイ</t>
    </rPh>
    <rPh sb="15" eb="17">
      <t>シワケ</t>
    </rPh>
    <rPh sb="17" eb="19">
      <t>ナイヨウ</t>
    </rPh>
    <phoneticPr fontId="1"/>
  </si>
  <si>
    <t>保管後の販売
対象数量</t>
    <rPh sb="0" eb="2">
      <t>ホカン</t>
    </rPh>
    <rPh sb="2" eb="3">
      <t>ゴ</t>
    </rPh>
    <rPh sb="4" eb="6">
      <t>ハンバイ</t>
    </rPh>
    <rPh sb="7" eb="9">
      <t>タイショウ</t>
    </rPh>
    <rPh sb="9" eb="11">
      <t>スウリョウ</t>
    </rPh>
    <phoneticPr fontId="1"/>
  </si>
  <si>
    <t>対象米穀に係る
支払額</t>
    <rPh sb="0" eb="2">
      <t>タイショウ</t>
    </rPh>
    <rPh sb="2" eb="4">
      <t>ベイコク</t>
    </rPh>
    <rPh sb="5" eb="6">
      <t>カカ</t>
    </rPh>
    <rPh sb="8" eb="10">
      <t>シハラ</t>
    </rPh>
    <rPh sb="10" eb="11">
      <t>ガク</t>
    </rPh>
    <phoneticPr fontId="1"/>
  </si>
  <si>
    <t>対象米穀に係る
支払単価
（加重平均単価）</t>
    <rPh sb="0" eb="2">
      <t>タイショウ</t>
    </rPh>
    <rPh sb="2" eb="4">
      <t>ベイコク</t>
    </rPh>
    <rPh sb="5" eb="6">
      <t>カカワ</t>
    </rPh>
    <rPh sb="8" eb="10">
      <t>シハライ</t>
    </rPh>
    <rPh sb="10" eb="12">
      <t>タンカ</t>
    </rPh>
    <rPh sb="14" eb="16">
      <t>カジュウ</t>
    </rPh>
    <rPh sb="16" eb="18">
      <t>ヘイキン</t>
    </rPh>
    <rPh sb="18" eb="20">
      <t>タンカ</t>
    </rPh>
    <phoneticPr fontId="1"/>
  </si>
  <si>
    <t>①</t>
    <phoneticPr fontId="1"/>
  </si>
  <si>
    <t>②</t>
    <phoneticPr fontId="1"/>
  </si>
  <si>
    <t>③=①×（②/2)÷60kg</t>
  </si>
  <si>
    <t>（C）=（B）÷（A）×1,000kg</t>
    <phoneticPr fontId="1"/>
  </si>
  <si>
    <t>（円/60㎏）</t>
    <rPh sb="1" eb="2">
      <t>エン</t>
    </rPh>
    <phoneticPr fontId="1"/>
  </si>
  <si>
    <t>（㎏）</t>
    <phoneticPr fontId="1"/>
  </si>
  <si>
    <t>（円）</t>
    <rPh sb="1" eb="2">
      <t>エン</t>
    </rPh>
    <phoneticPr fontId="1"/>
  </si>
  <si>
    <t>(円/トン）</t>
    <rPh sb="1" eb="2">
      <t>エン</t>
    </rPh>
    <phoneticPr fontId="1"/>
  </si>
  <si>
    <t>合　　　　　計</t>
    <rPh sb="0" eb="1">
      <t>ゴウ</t>
    </rPh>
    <rPh sb="6" eb="7">
      <t>ケイ</t>
    </rPh>
    <phoneticPr fontId="1"/>
  </si>
  <si>
    <t>(※1)</t>
    <phoneticPr fontId="1"/>
  </si>
  <si>
    <t>　①欄の事業実施主体への支払額については、本取組の対象米穀に係る仮払金額又は買取金額を記入すること。ただし、同一品種において品質及び出荷時期等によって複数の支払額がある場合であって、対象米穀に係る支払額を区分することが困難な場合には、当該品種の支払額ごとの出荷数量等による加重平均額（出荷数量等による加重平均も困難な場合は当該品種の最低支払額）を記入すること。また、事業実施計画であって事業実施年度内に追加支払等が見込まれる場合には、見込額を記入すること。</t>
    <rPh sb="2" eb="3">
      <t>ラン</t>
    </rPh>
    <rPh sb="21" eb="22">
      <t>ホン</t>
    </rPh>
    <rPh sb="22" eb="24">
      <t>トリクミ</t>
    </rPh>
    <rPh sb="25" eb="27">
      <t>タイショウ</t>
    </rPh>
    <rPh sb="27" eb="29">
      <t>ベイコク</t>
    </rPh>
    <rPh sb="30" eb="31">
      <t>カカ</t>
    </rPh>
    <rPh sb="32" eb="34">
      <t>カリバラ</t>
    </rPh>
    <rPh sb="34" eb="35">
      <t>キン</t>
    </rPh>
    <rPh sb="35" eb="36">
      <t>ガク</t>
    </rPh>
    <rPh sb="36" eb="37">
      <t>マタ</t>
    </rPh>
    <rPh sb="38" eb="40">
      <t>カイトリ</t>
    </rPh>
    <rPh sb="40" eb="42">
      <t>キンガク</t>
    </rPh>
    <rPh sb="43" eb="45">
      <t>キニュウ</t>
    </rPh>
    <rPh sb="62" eb="64">
      <t>ヒンシツ</t>
    </rPh>
    <rPh sb="64" eb="65">
      <t>オヨ</t>
    </rPh>
    <rPh sb="66" eb="68">
      <t>シュッカ</t>
    </rPh>
    <rPh sb="68" eb="70">
      <t>ジキ</t>
    </rPh>
    <rPh sb="70" eb="71">
      <t>トウ</t>
    </rPh>
    <rPh sb="75" eb="77">
      <t>フクスウ</t>
    </rPh>
    <rPh sb="78" eb="81">
      <t>シハライガク</t>
    </rPh>
    <rPh sb="84" eb="86">
      <t>バアイ</t>
    </rPh>
    <rPh sb="91" eb="93">
      <t>タイショウ</t>
    </rPh>
    <rPh sb="93" eb="95">
      <t>ベイコク</t>
    </rPh>
    <rPh sb="96" eb="97">
      <t>カカ</t>
    </rPh>
    <rPh sb="98" eb="101">
      <t>シハライガク</t>
    </rPh>
    <rPh sb="102" eb="104">
      <t>クブン</t>
    </rPh>
    <rPh sb="109" eb="111">
      <t>コンナン</t>
    </rPh>
    <rPh sb="112" eb="114">
      <t>バアイ</t>
    </rPh>
    <rPh sb="117" eb="119">
      <t>トウガイ</t>
    </rPh>
    <rPh sb="119" eb="121">
      <t>ヒンシュ</t>
    </rPh>
    <rPh sb="122" eb="125">
      <t>シハライガク</t>
    </rPh>
    <rPh sb="128" eb="130">
      <t>シュッカ</t>
    </rPh>
    <rPh sb="130" eb="132">
      <t>スウリョウ</t>
    </rPh>
    <rPh sb="132" eb="133">
      <t>トウ</t>
    </rPh>
    <rPh sb="136" eb="138">
      <t>カジュウ</t>
    </rPh>
    <rPh sb="138" eb="140">
      <t>ヘイキン</t>
    </rPh>
    <rPh sb="140" eb="141">
      <t>ガク</t>
    </rPh>
    <rPh sb="142" eb="144">
      <t>シュッカ</t>
    </rPh>
    <rPh sb="144" eb="146">
      <t>スウリョウ</t>
    </rPh>
    <rPh sb="146" eb="147">
      <t>トウ</t>
    </rPh>
    <rPh sb="150" eb="152">
      <t>カジュウ</t>
    </rPh>
    <rPh sb="152" eb="154">
      <t>ヘイキン</t>
    </rPh>
    <rPh sb="155" eb="157">
      <t>コンナン</t>
    </rPh>
    <rPh sb="158" eb="160">
      <t>バアイ</t>
    </rPh>
    <rPh sb="161" eb="163">
      <t>トウガイ</t>
    </rPh>
    <rPh sb="163" eb="165">
      <t>ヒンシュ</t>
    </rPh>
    <rPh sb="166" eb="168">
      <t>サイテイ</t>
    </rPh>
    <rPh sb="168" eb="171">
      <t>シハライガク</t>
    </rPh>
    <rPh sb="173" eb="175">
      <t>キニュウ</t>
    </rPh>
    <rPh sb="203" eb="205">
      <t>シハラ</t>
    </rPh>
    <rPh sb="205" eb="206">
      <t>トウ</t>
    </rPh>
    <rPh sb="207" eb="209">
      <t>ミコ</t>
    </rPh>
    <rPh sb="212" eb="214">
      <t>バアイ</t>
    </rPh>
    <rPh sb="217" eb="220">
      <t>ミコミガク</t>
    </rPh>
    <rPh sb="221" eb="223">
      <t>キニュウ</t>
    </rPh>
    <phoneticPr fontId="1"/>
  </si>
  <si>
    <t>(※2)</t>
  </si>
  <si>
    <t>　①欄の支払額について根拠資料を添付すること。</t>
    <rPh sb="2" eb="3">
      <t>ラン</t>
    </rPh>
    <rPh sb="4" eb="7">
      <t>シハライガク</t>
    </rPh>
    <phoneticPr fontId="1"/>
  </si>
  <si>
    <t>(※3)</t>
  </si>
  <si>
    <t>　①欄及び（ｃ）欄については加重平均により円未満が生じた場合には円未満を四捨五入することとし、③欄については円未満を切り捨てること。</t>
    <rPh sb="2" eb="3">
      <t>ラン</t>
    </rPh>
    <rPh sb="3" eb="4">
      <t>オヨ</t>
    </rPh>
    <rPh sb="8" eb="9">
      <t>ラン</t>
    </rPh>
    <rPh sb="14" eb="16">
      <t>カジュウ</t>
    </rPh>
    <rPh sb="16" eb="18">
      <t>ヘイキン</t>
    </rPh>
    <rPh sb="21" eb="22">
      <t>エン</t>
    </rPh>
    <rPh sb="22" eb="24">
      <t>ミマン</t>
    </rPh>
    <rPh sb="25" eb="26">
      <t>ショウ</t>
    </rPh>
    <rPh sb="28" eb="30">
      <t>バアイ</t>
    </rPh>
    <rPh sb="32" eb="35">
      <t>エンミマン</t>
    </rPh>
    <rPh sb="36" eb="40">
      <t>シシャゴニュウ</t>
    </rPh>
    <rPh sb="48" eb="49">
      <t>ラン</t>
    </rPh>
    <rPh sb="54" eb="55">
      <t>エン</t>
    </rPh>
    <rPh sb="55" eb="57">
      <t>ミマン</t>
    </rPh>
    <rPh sb="58" eb="59">
      <t>キ</t>
    </rPh>
    <rPh sb="60" eb="61">
      <t>ス</t>
    </rPh>
    <phoneticPr fontId="1"/>
  </si>
  <si>
    <t>２　月別保管料・金利助成単価の算出</t>
    <rPh sb="2" eb="4">
      <t>ツキベツ</t>
    </rPh>
    <rPh sb="4" eb="6">
      <t>ホカン</t>
    </rPh>
    <rPh sb="6" eb="7">
      <t>リョウ</t>
    </rPh>
    <rPh sb="8" eb="10">
      <t>キンリ</t>
    </rPh>
    <rPh sb="10" eb="12">
      <t>ジョセイ</t>
    </rPh>
    <rPh sb="12" eb="14">
      <t>タンカ</t>
    </rPh>
    <rPh sb="15" eb="17">
      <t>サンシュツ</t>
    </rPh>
    <phoneticPr fontId="1"/>
  </si>
  <si>
    <t>金利負担への助成単価</t>
    <rPh sb="0" eb="2">
      <t>キンリ</t>
    </rPh>
    <rPh sb="2" eb="4">
      <t>フタン</t>
    </rPh>
    <rPh sb="6" eb="8">
      <t>ジョセイ</t>
    </rPh>
    <rPh sb="8" eb="10">
      <t>タンカ</t>
    </rPh>
    <phoneticPr fontId="1"/>
  </si>
  <si>
    <t>月別保管料・金利
助成単価</t>
    <rPh sb="0" eb="2">
      <t>ツキベツ</t>
    </rPh>
    <rPh sb="2" eb="4">
      <t>ホカン</t>
    </rPh>
    <rPh sb="4" eb="5">
      <t>リョウ</t>
    </rPh>
    <rPh sb="6" eb="8">
      <t>キンリ</t>
    </rPh>
    <rPh sb="9" eb="11">
      <t>ジョセイ</t>
    </rPh>
    <rPh sb="11" eb="13">
      <t>タンカ</t>
    </rPh>
    <phoneticPr fontId="1"/>
  </si>
  <si>
    <t>適用金利</t>
    <rPh sb="0" eb="2">
      <t>テキヨウ</t>
    </rPh>
    <rPh sb="2" eb="4">
      <t>キンリ</t>
    </rPh>
    <phoneticPr fontId="1"/>
  </si>
  <si>
    <t>助成単価</t>
    <rPh sb="0" eb="2">
      <t>ジョセイ</t>
    </rPh>
    <rPh sb="2" eb="4">
      <t>タンカ</t>
    </rPh>
    <phoneticPr fontId="1"/>
  </si>
  <si>
    <t>④</t>
    <phoneticPr fontId="1"/>
  </si>
  <si>
    <t>　　⑤=(C)×④÷12月
　　×補助率（1/2）</t>
    <rPh sb="12" eb="13">
      <t>ツキ</t>
    </rPh>
    <rPh sb="17" eb="20">
      <t>ホジョリツ</t>
    </rPh>
    <phoneticPr fontId="1"/>
  </si>
  <si>
    <t>⑥</t>
    <phoneticPr fontId="1"/>
  </si>
  <si>
    <t>⑦=⑤＋⑥</t>
    <phoneticPr fontId="1"/>
  </si>
  <si>
    <t>（％/年）</t>
    <rPh sb="3" eb="4">
      <t>ネン</t>
    </rPh>
    <phoneticPr fontId="1"/>
  </si>
  <si>
    <t>（円/トン）</t>
    <rPh sb="1" eb="2">
      <t>エン</t>
    </rPh>
    <phoneticPr fontId="1"/>
  </si>
  <si>
    <t>（円/トン）</t>
    <phoneticPr fontId="1"/>
  </si>
  <si>
    <t>４月</t>
    <phoneticPr fontId="1"/>
  </si>
  <si>
    <t>５月</t>
    <phoneticPr fontId="1"/>
  </si>
  <si>
    <t>６月</t>
  </si>
  <si>
    <t>７月</t>
  </si>
  <si>
    <t>８月</t>
  </si>
  <si>
    <t>９月</t>
  </si>
  <si>
    <t>10月</t>
  </si>
  <si>
    <t>11月</t>
  </si>
  <si>
    <t>12月</t>
  </si>
  <si>
    <t>１月</t>
    <rPh sb="1" eb="2">
      <t>ガツ</t>
    </rPh>
    <phoneticPr fontId="1"/>
  </si>
  <si>
    <t>２月</t>
  </si>
  <si>
    <t>３月</t>
  </si>
  <si>
    <t>　④欄の適用金利については、１の表の事業実施主体への支払額に係る借入金に対して適用される金利を月ごとに記入すること。ただし、複数の金融機関からの借入等により異なる金利がある場合であって、対象米穀に係る借入金に対する金利を区分することが困難な場合には、借入金残高等による加重平均値（借入金残高等による加重平均も困難な場合は当該月の最低金利）を記入すること。また、事業実施計画であって事業実施年度内に金利の変動が見込まれる場合には、見込率を記入すること。</t>
    <rPh sb="2" eb="3">
      <t>ラン</t>
    </rPh>
    <rPh sb="4" eb="6">
      <t>テキヨウ</t>
    </rPh>
    <rPh sb="6" eb="8">
      <t>キンリ</t>
    </rPh>
    <rPh sb="16" eb="17">
      <t>ヒョウ</t>
    </rPh>
    <rPh sb="18" eb="24">
      <t>ジギョウジッシシュタイ</t>
    </rPh>
    <rPh sb="28" eb="29">
      <t>ガク</t>
    </rPh>
    <rPh sb="30" eb="31">
      <t>カカ</t>
    </rPh>
    <rPh sb="32" eb="35">
      <t>カリイレキン</t>
    </rPh>
    <rPh sb="36" eb="37">
      <t>タイ</t>
    </rPh>
    <rPh sb="39" eb="41">
      <t>テキヨウ</t>
    </rPh>
    <rPh sb="44" eb="46">
      <t>キンリ</t>
    </rPh>
    <rPh sb="47" eb="48">
      <t>ツキ</t>
    </rPh>
    <rPh sb="51" eb="53">
      <t>キニュウ</t>
    </rPh>
    <rPh sb="62" eb="64">
      <t>フクスウ</t>
    </rPh>
    <rPh sb="65" eb="67">
      <t>キンユウ</t>
    </rPh>
    <rPh sb="67" eb="69">
      <t>キカン</t>
    </rPh>
    <rPh sb="72" eb="74">
      <t>カリイレ</t>
    </rPh>
    <rPh sb="74" eb="75">
      <t>トウ</t>
    </rPh>
    <rPh sb="78" eb="79">
      <t>コト</t>
    </rPh>
    <rPh sb="81" eb="83">
      <t>キンリ</t>
    </rPh>
    <rPh sb="86" eb="88">
      <t>バアイ</t>
    </rPh>
    <rPh sb="93" eb="95">
      <t>タイショウ</t>
    </rPh>
    <rPh sb="95" eb="97">
      <t>ベイコク</t>
    </rPh>
    <rPh sb="98" eb="99">
      <t>カカ</t>
    </rPh>
    <rPh sb="100" eb="103">
      <t>シャクニュウキン</t>
    </rPh>
    <rPh sb="104" eb="105">
      <t>タイ</t>
    </rPh>
    <rPh sb="107" eb="109">
      <t>キンリ</t>
    </rPh>
    <rPh sb="110" eb="112">
      <t>クブン</t>
    </rPh>
    <rPh sb="117" eb="119">
      <t>コンナン</t>
    </rPh>
    <rPh sb="120" eb="122">
      <t>バアイ</t>
    </rPh>
    <rPh sb="125" eb="128">
      <t>カリイレキン</t>
    </rPh>
    <rPh sb="128" eb="130">
      <t>ザンダカ</t>
    </rPh>
    <rPh sb="130" eb="131">
      <t>トウ</t>
    </rPh>
    <rPh sb="134" eb="136">
      <t>カジュウ</t>
    </rPh>
    <rPh sb="136" eb="138">
      <t>ヘイキン</t>
    </rPh>
    <rPh sb="138" eb="139">
      <t>チ</t>
    </rPh>
    <rPh sb="140" eb="143">
      <t>カリイレキン</t>
    </rPh>
    <rPh sb="143" eb="145">
      <t>ザンダカ</t>
    </rPh>
    <rPh sb="145" eb="146">
      <t>トウ</t>
    </rPh>
    <rPh sb="149" eb="151">
      <t>カジュウ</t>
    </rPh>
    <rPh sb="151" eb="153">
      <t>ヘイキン</t>
    </rPh>
    <rPh sb="154" eb="156">
      <t>コンナン</t>
    </rPh>
    <rPh sb="157" eb="159">
      <t>バアイ</t>
    </rPh>
    <rPh sb="160" eb="162">
      <t>トウガイ</t>
    </rPh>
    <rPh sb="162" eb="163">
      <t>ツキ</t>
    </rPh>
    <rPh sb="164" eb="166">
      <t>サイテイ</t>
    </rPh>
    <rPh sb="166" eb="168">
      <t>キンリ</t>
    </rPh>
    <rPh sb="170" eb="172">
      <t>キニュウ</t>
    </rPh>
    <phoneticPr fontId="1"/>
  </si>
  <si>
    <t>　④欄の適用金利については、公募要領第４に定める金利を上限とする。</t>
    <rPh sb="2" eb="3">
      <t>ラン</t>
    </rPh>
    <rPh sb="4" eb="6">
      <t>テキヨウ</t>
    </rPh>
    <rPh sb="6" eb="8">
      <t>キンリ</t>
    </rPh>
    <rPh sb="14" eb="16">
      <t>コウボ</t>
    </rPh>
    <rPh sb="16" eb="18">
      <t>ヨウリョウ</t>
    </rPh>
    <rPh sb="18" eb="19">
      <t>ダイ</t>
    </rPh>
    <rPh sb="21" eb="22">
      <t>サダ</t>
    </rPh>
    <phoneticPr fontId="1"/>
  </si>
  <si>
    <t>(※3)</t>
    <phoneticPr fontId="1"/>
  </si>
  <si>
    <t>　④欄の適用金利について根拠資料を添付すること。ただし、事業実施計画であって見込率の場合には添付を省略できる。</t>
    <rPh sb="2" eb="3">
      <t>ラン</t>
    </rPh>
    <rPh sb="4" eb="6">
      <t>テキヨウ</t>
    </rPh>
    <rPh sb="6" eb="8">
      <t>キンリ</t>
    </rPh>
    <rPh sb="40" eb="41">
      <t>リツ</t>
    </rPh>
    <rPh sb="46" eb="48">
      <t>テンプ</t>
    </rPh>
    <rPh sb="49" eb="51">
      <t>ショウリャク</t>
    </rPh>
    <phoneticPr fontId="1"/>
  </si>
  <si>
    <t>(※4)</t>
    <phoneticPr fontId="1"/>
  </si>
  <si>
    <t>　④欄については加重平均を行う場合には小数点第４位を四捨五入することとし、⑤欄については円未満を切り捨てること。</t>
    <rPh sb="2" eb="3">
      <t>ラン</t>
    </rPh>
    <rPh sb="8" eb="10">
      <t>カジュウ</t>
    </rPh>
    <rPh sb="10" eb="12">
      <t>ヘイキン</t>
    </rPh>
    <rPh sb="13" eb="14">
      <t>オコナ</t>
    </rPh>
    <rPh sb="15" eb="17">
      <t>バアイ</t>
    </rPh>
    <rPh sb="19" eb="22">
      <t>ショウスウテン</t>
    </rPh>
    <rPh sb="22" eb="23">
      <t>ダイ</t>
    </rPh>
    <rPh sb="24" eb="25">
      <t>イ</t>
    </rPh>
    <rPh sb="26" eb="30">
      <t>シシャゴニュウ</t>
    </rPh>
    <rPh sb="38" eb="39">
      <t>ラン</t>
    </rPh>
    <rPh sb="44" eb="47">
      <t>エンミマン</t>
    </rPh>
    <rPh sb="48" eb="49">
      <t>キ</t>
    </rPh>
    <rPh sb="50" eb="51">
      <t>ス</t>
    </rPh>
    <phoneticPr fontId="1"/>
  </si>
  <si>
    <t>（※５）</t>
    <phoneticPr fontId="1"/>
  </si>
  <si>
    <t>　⑥欄については、助成上限額であり、単価が下回る場合は実単価とする。</t>
    <rPh sb="2" eb="3">
      <t>ラン</t>
    </rPh>
    <rPh sb="9" eb="14">
      <t>ジョセイジョウゲンガク</t>
    </rPh>
    <rPh sb="18" eb="20">
      <t>タンカ</t>
    </rPh>
    <rPh sb="21" eb="23">
      <t>シタマワ</t>
    </rPh>
    <rPh sb="24" eb="26">
      <t>バアイ</t>
    </rPh>
    <rPh sb="27" eb="28">
      <t>ジツ</t>
    </rPh>
    <rPh sb="28" eb="30">
      <t>タンカ</t>
    </rPh>
    <phoneticPr fontId="1"/>
  </si>
  <si>
    <t>別添１－２</t>
  </si>
  <si>
    <t>民間備蓄実証事業のための保管料・金利及び販売の取組に係る月別単価算出票</t>
    <phoneticPr fontId="1"/>
  </si>
  <si>
    <t>１　金利倉敷料助成額</t>
    <rPh sb="2" eb="4">
      <t>キンリ</t>
    </rPh>
    <rPh sb="4" eb="6">
      <t>クラシキ</t>
    </rPh>
    <rPh sb="6" eb="7">
      <t>リョウ</t>
    </rPh>
    <rPh sb="7" eb="10">
      <t>ジョセイガク</t>
    </rPh>
    <phoneticPr fontId="1"/>
  </si>
  <si>
    <t>販売引渡月</t>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</si>
  <si>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</si>
  <si>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</si>
  <si>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</si>
  <si>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</si>
  <si>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</si>
  <si>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</si>
  <si>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10月</t>
    <rPh sb="2" eb="3">
      <t>ガツ</t>
    </rPh>
    <phoneticPr fontId="1"/>
  </si>
  <si>
    <t>11月</t>
    <rPh sb="2" eb="3">
      <t>ガツ</t>
    </rPh>
    <phoneticPr fontId="1"/>
  </si>
  <si>
    <t>12月</t>
    <rPh sb="2" eb="3">
      <t>ガツ</t>
    </rPh>
    <phoneticPr fontId="1"/>
  </si>
  <si>
    <t>２月</t>
    <rPh sb="1" eb="2">
      <t>ガツ</t>
    </rPh>
    <phoneticPr fontId="1"/>
  </si>
  <si>
    <t>３月</t>
    <rPh sb="1" eb="2">
      <t>ガツ</t>
    </rPh>
    <phoneticPr fontId="1"/>
  </si>
  <si>
    <t>補助対象開始期間別　計</t>
    <rPh sb="0" eb="2">
      <t>ホジョ</t>
    </rPh>
    <rPh sb="2" eb="4">
      <t>タイショウ</t>
    </rPh>
    <rPh sb="4" eb="6">
      <t>カイシ</t>
    </rPh>
    <rPh sb="6" eb="8">
      <t>キカン</t>
    </rPh>
    <rPh sb="8" eb="9">
      <t>ベツ</t>
    </rPh>
    <rPh sb="10" eb="11">
      <t>ケイ</t>
    </rPh>
    <phoneticPr fontId="1"/>
  </si>
  <si>
    <t xml:space="preserve">補助対象開始期間
</t>
    <rPh sb="0" eb="2">
      <t>ホジョ</t>
    </rPh>
    <rPh sb="2" eb="4">
      <t>タイショウ</t>
    </rPh>
    <rPh sb="4" eb="6">
      <t>カイシ</t>
    </rPh>
    <rPh sb="6" eb="8">
      <t>キカン</t>
    </rPh>
    <phoneticPr fontId="1"/>
  </si>
  <si>
    <t>引渡数量</t>
    <rPh sb="0" eb="2">
      <t>ヒキワタシ</t>
    </rPh>
    <rPh sb="2" eb="4">
      <t>スウリョウ</t>
    </rPh>
    <phoneticPr fontId="1"/>
  </si>
  <si>
    <t>単価</t>
    <rPh sb="0" eb="2">
      <t>タンカ</t>
    </rPh>
    <phoneticPr fontId="1"/>
  </si>
  <si>
    <t>助成額</t>
    <rPh sb="0" eb="3">
      <t>ジョセイガク</t>
    </rPh>
    <phoneticPr fontId="1"/>
  </si>
  <si>
    <t>引渡数量</t>
    <phoneticPr fontId="1"/>
  </si>
  <si>
    <t>平均保管月数</t>
    <phoneticPr fontId="1"/>
  </si>
  <si>
    <t>平均単価</t>
    <phoneticPr fontId="1"/>
  </si>
  <si>
    <t>　③=
　①÷1,000×②</t>
    <phoneticPr fontId="1"/>
  </si>
  <si>
    <t>⑤</t>
    <phoneticPr fontId="1"/>
  </si>
  <si>
    <t>　⑥=
　④÷1,000×⑤</t>
    <phoneticPr fontId="1"/>
  </si>
  <si>
    <t>⑦</t>
    <phoneticPr fontId="1"/>
  </si>
  <si>
    <t>⑧</t>
    <phoneticPr fontId="1"/>
  </si>
  <si>
    <t>　⑨=
　⑦÷1,000×⑧</t>
    <phoneticPr fontId="1"/>
  </si>
  <si>
    <t>⑩</t>
    <phoneticPr fontId="1"/>
  </si>
  <si>
    <t>⑪</t>
    <phoneticPr fontId="1"/>
  </si>
  <si>
    <t>　⑫=
　⑩÷1,000×⑪</t>
    <phoneticPr fontId="1"/>
  </si>
  <si>
    <t>⑬</t>
    <phoneticPr fontId="1"/>
  </si>
  <si>
    <t>⑭</t>
    <phoneticPr fontId="1"/>
  </si>
  <si>
    <t>　⑮=
　⑬÷1,000×⑭</t>
    <phoneticPr fontId="1"/>
  </si>
  <si>
    <t>⑯</t>
    <phoneticPr fontId="1"/>
  </si>
  <si>
    <t>⑰</t>
    <phoneticPr fontId="1"/>
  </si>
  <si>
    <t>　⑱=
　⑯÷1,000×⑰</t>
    <phoneticPr fontId="1"/>
  </si>
  <si>
    <t>⑲</t>
    <phoneticPr fontId="1"/>
  </si>
  <si>
    <t>⑳</t>
    <phoneticPr fontId="1"/>
  </si>
  <si>
    <t>　㉑=
　⑲÷1,000×⑳</t>
    <phoneticPr fontId="1"/>
  </si>
  <si>
    <t>㉒</t>
    <phoneticPr fontId="1"/>
  </si>
  <si>
    <t>㉓</t>
    <phoneticPr fontId="1"/>
  </si>
  <si>
    <t>　㉔=
　㉒÷1,000×㉓</t>
    <phoneticPr fontId="1"/>
  </si>
  <si>
    <t>㉕</t>
    <phoneticPr fontId="1"/>
  </si>
  <si>
    <t>㉖</t>
    <phoneticPr fontId="1"/>
  </si>
  <si>
    <t>　㉗=
　㉕÷1,000×㉖</t>
    <phoneticPr fontId="1"/>
  </si>
  <si>
    <t>㉘</t>
    <phoneticPr fontId="1"/>
  </si>
  <si>
    <t>㉙</t>
    <phoneticPr fontId="1"/>
  </si>
  <si>
    <t>　㉚=
　㉘÷1,000×㉙</t>
    <phoneticPr fontId="1"/>
  </si>
  <si>
    <t>㉛</t>
    <phoneticPr fontId="1"/>
  </si>
  <si>
    <t>㉜</t>
    <phoneticPr fontId="1"/>
  </si>
  <si>
    <t>　㉝=
　㉛÷1,000×㉜</t>
    <phoneticPr fontId="1"/>
  </si>
  <si>
    <t>㉞</t>
    <phoneticPr fontId="1"/>
  </si>
  <si>
    <t>㉟</t>
    <phoneticPr fontId="1"/>
  </si>
  <si>
    <t>　㊱=
　㉞÷1,000×㉟</t>
    <phoneticPr fontId="1"/>
  </si>
  <si>
    <t xml:space="preserve"> ㊲=　　　　　　
 ①+④+⑦+⑩+⑬＋⑯＋⑲＋㉒＋㉕＋㉘＋㉛＋㉞</t>
    <phoneticPr fontId="1"/>
  </si>
  <si>
    <t xml:space="preserve"> ㊳=　　　　　　
 ③+⑥+⑨+⑫+⑮＋⑱＋㉑＋㉔＋㉗＋㉚＋㉝＋㊱</t>
    <phoneticPr fontId="1"/>
  </si>
  <si>
    <t>㊴</t>
    <phoneticPr fontId="1"/>
  </si>
  <si>
    <t xml:space="preserve"> ㊵=
 ㊳÷㊲×1,000÷㊴</t>
    <phoneticPr fontId="1"/>
  </si>
  <si>
    <t>（キログラム）</t>
    <phoneticPr fontId="1"/>
  </si>
  <si>
    <t>（円）</t>
    <phoneticPr fontId="1"/>
  </si>
  <si>
    <t>６月</t>
    <phoneticPr fontId="1"/>
  </si>
  <si>
    <t>７月</t>
    <phoneticPr fontId="1"/>
  </si>
  <si>
    <t>８月</t>
    <phoneticPr fontId="1"/>
  </si>
  <si>
    <t>９月</t>
    <phoneticPr fontId="1"/>
  </si>
  <si>
    <t>10月</t>
    <phoneticPr fontId="1"/>
  </si>
  <si>
    <t>11月</t>
    <phoneticPr fontId="1"/>
  </si>
  <si>
    <t>12月</t>
    <phoneticPr fontId="1"/>
  </si>
  <si>
    <t>１月</t>
    <phoneticPr fontId="1"/>
  </si>
  <si>
    <t>２月</t>
    <phoneticPr fontId="1"/>
  </si>
  <si>
    <t>３月</t>
    <phoneticPr fontId="1"/>
  </si>
  <si>
    <t>販売引渡月別　計</t>
    <rPh sb="5" eb="6">
      <t>ベツ</t>
    </rPh>
    <rPh sb="7" eb="8">
      <t>ケイ</t>
    </rPh>
    <phoneticPr fontId="1"/>
  </si>
  <si>
    <t>　補助対象開始期間から販売引渡月までの各単価欄については、別添１－1の２（月別保管料・金利助成単価の算出）の⑦の月別保管料・金利助成単価の該当月分までを合計（販売引渡月は1/2を乗じる。）して記入すること。</t>
    <rPh sb="1" eb="3">
      <t>ホジョ</t>
    </rPh>
    <rPh sb="3" eb="5">
      <t>タイショウ</t>
    </rPh>
    <rPh sb="5" eb="7">
      <t>カイシ</t>
    </rPh>
    <rPh sb="7" eb="9">
      <t>キカン</t>
    </rPh>
    <rPh sb="11" eb="13">
      <t>ハンバイ</t>
    </rPh>
    <rPh sb="13" eb="15">
      <t>ヒキワタシ</t>
    </rPh>
    <rPh sb="15" eb="16">
      <t>ツキ</t>
    </rPh>
    <rPh sb="19" eb="20">
      <t>カク</t>
    </rPh>
    <rPh sb="20" eb="22">
      <t>タンカ</t>
    </rPh>
    <rPh sb="22" eb="23">
      <t>ラン</t>
    </rPh>
    <rPh sb="29" eb="31">
      <t>ベッテン</t>
    </rPh>
    <rPh sb="39" eb="42">
      <t>ホカンリョウ</t>
    </rPh>
    <rPh sb="56" eb="58">
      <t>ツキベツ</t>
    </rPh>
    <rPh sb="58" eb="61">
      <t>ホカンリョウ</t>
    </rPh>
    <rPh sb="62" eb="64">
      <t>キンリ</t>
    </rPh>
    <rPh sb="64" eb="66">
      <t>ジョセイ</t>
    </rPh>
    <rPh sb="66" eb="68">
      <t>タンカ</t>
    </rPh>
    <rPh sb="69" eb="71">
      <t>ガイトウ</t>
    </rPh>
    <rPh sb="71" eb="72">
      <t>ツキ</t>
    </rPh>
    <rPh sb="72" eb="73">
      <t>ブン</t>
    </rPh>
    <rPh sb="76" eb="78">
      <t>ゴウケイ</t>
    </rPh>
    <rPh sb="96" eb="98">
      <t>キニュウ</t>
    </rPh>
    <phoneticPr fontId="1"/>
  </si>
  <si>
    <t>(※2)</t>
    <phoneticPr fontId="1"/>
  </si>
  <si>
    <t>　補助対象開始期間別の平均保管月数については、販売引渡月ごとの引渡数量により加重平均すること。なお、年度平均の算出に当たっては、各補助対象開始期間別の平均保管月数に当該期間の引渡数量を乗じて加重平均し、小数点第３位を四捨五入すること。</t>
    <rPh sb="1" eb="3">
      <t>ホジョ</t>
    </rPh>
    <rPh sb="3" eb="5">
      <t>タイショウ</t>
    </rPh>
    <rPh sb="5" eb="7">
      <t>カイシ</t>
    </rPh>
    <rPh sb="7" eb="9">
      <t>キカン</t>
    </rPh>
    <rPh sb="9" eb="10">
      <t>ベツ</t>
    </rPh>
    <rPh sb="11" eb="13">
      <t>ヘイキン</t>
    </rPh>
    <rPh sb="13" eb="15">
      <t>ホカン</t>
    </rPh>
    <rPh sb="15" eb="17">
      <t>ツキスウ</t>
    </rPh>
    <rPh sb="23" eb="25">
      <t>ハンバイ</t>
    </rPh>
    <rPh sb="25" eb="27">
      <t>ヒキワタシ</t>
    </rPh>
    <rPh sb="27" eb="28">
      <t>ツキ</t>
    </rPh>
    <rPh sb="31" eb="33">
      <t>ヒキワタシ</t>
    </rPh>
    <rPh sb="33" eb="35">
      <t>スウリョウ</t>
    </rPh>
    <rPh sb="38" eb="40">
      <t>カジュウ</t>
    </rPh>
    <rPh sb="40" eb="42">
      <t>ヘイキン</t>
    </rPh>
    <rPh sb="50" eb="52">
      <t>ネンド</t>
    </rPh>
    <rPh sb="52" eb="54">
      <t>ヘイキン</t>
    </rPh>
    <rPh sb="55" eb="57">
      <t>サンシュツ</t>
    </rPh>
    <rPh sb="58" eb="59">
      <t>ア</t>
    </rPh>
    <rPh sb="64" eb="65">
      <t>カク</t>
    </rPh>
    <rPh sb="65" eb="67">
      <t>ホジョ</t>
    </rPh>
    <rPh sb="67" eb="69">
      <t>タイショウ</t>
    </rPh>
    <rPh sb="69" eb="71">
      <t>カイシ</t>
    </rPh>
    <rPh sb="71" eb="73">
      <t>キカン</t>
    </rPh>
    <rPh sb="73" eb="74">
      <t>ベツ</t>
    </rPh>
    <rPh sb="75" eb="77">
      <t>ヘイキン</t>
    </rPh>
    <rPh sb="77" eb="79">
      <t>ホカン</t>
    </rPh>
    <rPh sb="79" eb="81">
      <t>ツキスウ</t>
    </rPh>
    <rPh sb="82" eb="84">
      <t>トウガイ</t>
    </rPh>
    <rPh sb="84" eb="86">
      <t>キカン</t>
    </rPh>
    <rPh sb="87" eb="89">
      <t>ヒキワタシ</t>
    </rPh>
    <rPh sb="89" eb="91">
      <t>スウリョウ</t>
    </rPh>
    <rPh sb="92" eb="93">
      <t>ジョウ</t>
    </rPh>
    <rPh sb="95" eb="97">
      <t>カジュウ</t>
    </rPh>
    <rPh sb="97" eb="99">
      <t>ヘイキン</t>
    </rPh>
    <rPh sb="101" eb="104">
      <t>ショウスウテン</t>
    </rPh>
    <rPh sb="104" eb="105">
      <t>ダイ</t>
    </rPh>
    <rPh sb="106" eb="107">
      <t>イ</t>
    </rPh>
    <rPh sb="108" eb="112">
      <t>シシャゴニュウ</t>
    </rPh>
    <phoneticPr fontId="1"/>
  </si>
  <si>
    <t>　販売引渡月ごとの助成額の算出に当たっては円未満を切り捨てること。</t>
    <rPh sb="1" eb="3">
      <t>ハンバイ</t>
    </rPh>
    <rPh sb="3" eb="5">
      <t>ヒキワタシ</t>
    </rPh>
    <rPh sb="5" eb="6">
      <t>ツキ</t>
    </rPh>
    <rPh sb="9" eb="12">
      <t>ジョセイガク</t>
    </rPh>
    <rPh sb="13" eb="15">
      <t>サンシュツ</t>
    </rPh>
    <rPh sb="16" eb="17">
      <t>ア</t>
    </rPh>
    <rPh sb="21" eb="24">
      <t>エンミマン</t>
    </rPh>
    <rPh sb="25" eb="26">
      <t>キ</t>
    </rPh>
    <rPh sb="27" eb="28">
      <t>ス</t>
    </rPh>
    <phoneticPr fontId="1"/>
  </si>
  <si>
    <t>　㊵欄については円未満を四捨五入すること。</t>
    <rPh sb="2" eb="3">
      <t>ラン</t>
    </rPh>
    <rPh sb="8" eb="11">
      <t>エンミマン</t>
    </rPh>
    <rPh sb="12" eb="16">
      <t>シシャゴニュウ</t>
    </rPh>
    <phoneticPr fontId="1"/>
  </si>
  <si>
    <t>２　国費助成額合計</t>
    <rPh sb="2" eb="4">
      <t>コクヒ</t>
    </rPh>
    <rPh sb="4" eb="6">
      <t>ジョセイ</t>
    </rPh>
    <rPh sb="6" eb="7">
      <t>ガク</t>
    </rPh>
    <rPh sb="7" eb="9">
      <t>ゴウケイ</t>
    </rPh>
    <phoneticPr fontId="1"/>
  </si>
  <si>
    <t>　１　保管料助成額</t>
    <rPh sb="3" eb="6">
      <t>ホカンリョウ</t>
    </rPh>
    <rPh sb="6" eb="9">
      <t>ジョセイガク</t>
    </rPh>
    <phoneticPr fontId="1"/>
  </si>
  <si>
    <t>報告日</t>
    <rPh sb="0" eb="2">
      <t>ホウコク</t>
    </rPh>
    <rPh sb="2" eb="3">
      <t>ヒ</t>
    </rPh>
    <phoneticPr fontId="18"/>
  </si>
  <si>
    <t>年　　月　　日</t>
    <rPh sb="0" eb="1">
      <t>ネン</t>
    </rPh>
    <rPh sb="3" eb="4">
      <t>ツキ</t>
    </rPh>
    <rPh sb="6" eb="7">
      <t>ヒ</t>
    </rPh>
    <phoneticPr fontId="18"/>
  </si>
  <si>
    <t>民間備蓄実証事業における月別実績報告書</t>
    <rPh sb="0" eb="2">
      <t>ミンカン</t>
    </rPh>
    <rPh sb="2" eb="4">
      <t>ビチク</t>
    </rPh>
    <rPh sb="4" eb="6">
      <t>ジッショウ</t>
    </rPh>
    <rPh sb="6" eb="8">
      <t>ジギョウ</t>
    </rPh>
    <rPh sb="12" eb="14">
      <t>ツキベツ</t>
    </rPh>
    <rPh sb="14" eb="16">
      <t>ジッセキ</t>
    </rPh>
    <rPh sb="16" eb="18">
      <t>ホウコク</t>
    </rPh>
    <phoneticPr fontId="18"/>
  </si>
  <si>
    <t>事業実施主体名（　　　　　　　）</t>
    <rPh sb="0" eb="6">
      <t>ジギョウジッシシュタイ</t>
    </rPh>
    <rPh sb="6" eb="7">
      <t>メイ</t>
    </rPh>
    <phoneticPr fontId="18"/>
  </si>
  <si>
    <t>区分型民間備蓄</t>
    <rPh sb="0" eb="2">
      <t>クブン</t>
    </rPh>
    <rPh sb="2" eb="3">
      <t>テイケイ</t>
    </rPh>
    <rPh sb="3" eb="7">
      <t>ミンカンビチク</t>
    </rPh>
    <phoneticPr fontId="18"/>
  </si>
  <si>
    <t>実証取組計画数量（ﾄﾝ）</t>
    <rPh sb="0" eb="2">
      <t>ジッショウ</t>
    </rPh>
    <rPh sb="2" eb="4">
      <t>トリクミ</t>
    </rPh>
    <rPh sb="4" eb="6">
      <t>ケイカク</t>
    </rPh>
    <rPh sb="6" eb="8">
      <t>スウリョウ</t>
    </rPh>
    <phoneticPr fontId="18"/>
  </si>
  <si>
    <t>（年産・数量）</t>
    <rPh sb="1" eb="3">
      <t>ネンサン</t>
    </rPh>
    <rPh sb="4" eb="6">
      <t>スウリョウ</t>
    </rPh>
    <phoneticPr fontId="18"/>
  </si>
  <si>
    <t>倉庫名</t>
    <rPh sb="0" eb="3">
      <t>ソウコメイ</t>
    </rPh>
    <phoneticPr fontId="18"/>
  </si>
  <si>
    <t>倉庫を変更した場合に</t>
    <rPh sb="0" eb="2">
      <t>ソウコ</t>
    </rPh>
    <rPh sb="3" eb="5">
      <t>ヘンコウ</t>
    </rPh>
    <rPh sb="7" eb="9">
      <t>バアイ</t>
    </rPh>
    <phoneticPr fontId="18"/>
  </si>
  <si>
    <t>所在地</t>
    <rPh sb="0" eb="3">
      <t>ショザイチ</t>
    </rPh>
    <phoneticPr fontId="18"/>
  </si>
  <si>
    <t>はその理由</t>
    <rPh sb="3" eb="5">
      <t>リユウ</t>
    </rPh>
    <phoneticPr fontId="18"/>
  </si>
  <si>
    <t>※　区分型実証の取り組みについては、対象米穀は保管倉庫（倉番）別に年産、産地、銘柄、数量が確認できる資料を実施要領第2-4-(2)の報告に添付すること。</t>
    <rPh sb="2" eb="4">
      <t>クブン</t>
    </rPh>
    <rPh sb="4" eb="5">
      <t>テイケイ</t>
    </rPh>
    <rPh sb="5" eb="7">
      <t>ジッショウ</t>
    </rPh>
    <rPh sb="8" eb="9">
      <t>ト</t>
    </rPh>
    <rPh sb="10" eb="11">
      <t>ク</t>
    </rPh>
    <rPh sb="18" eb="20">
      <t>タイショウ</t>
    </rPh>
    <rPh sb="20" eb="22">
      <t>ベイコク</t>
    </rPh>
    <rPh sb="23" eb="25">
      <t>ホカン</t>
    </rPh>
    <rPh sb="25" eb="27">
      <t>ソウコ</t>
    </rPh>
    <rPh sb="28" eb="30">
      <t>クラバン</t>
    </rPh>
    <rPh sb="31" eb="32">
      <t>ベツ</t>
    </rPh>
    <rPh sb="33" eb="35">
      <t>ネンサン</t>
    </rPh>
    <rPh sb="36" eb="38">
      <t>サンチ</t>
    </rPh>
    <rPh sb="39" eb="41">
      <t>メイガラ</t>
    </rPh>
    <rPh sb="42" eb="44">
      <t>スウリョウ</t>
    </rPh>
    <rPh sb="45" eb="47">
      <t>カクニン</t>
    </rPh>
    <rPh sb="50" eb="52">
      <t>シリョウ</t>
    </rPh>
    <rPh sb="53" eb="55">
      <t>ジッシ</t>
    </rPh>
    <rPh sb="55" eb="57">
      <t>ヨウリョウ</t>
    </rPh>
    <rPh sb="57" eb="58">
      <t>ダイ</t>
    </rPh>
    <rPh sb="66" eb="68">
      <t>ホウコク</t>
    </rPh>
    <rPh sb="69" eb="71">
      <t>テンプ</t>
    </rPh>
    <phoneticPr fontId="18"/>
  </si>
  <si>
    <t>流動型民間備蓄</t>
    <rPh sb="0" eb="3">
      <t>リュウドウカタ</t>
    </rPh>
    <rPh sb="3" eb="7">
      <t>ミンカンビチク</t>
    </rPh>
    <phoneticPr fontId="18"/>
  </si>
  <si>
    <t>（年産・数量）</t>
    <phoneticPr fontId="18"/>
  </si>
  <si>
    <t>ﾄﾝ</t>
  </si>
  <si>
    <t>R８　４月</t>
    <rPh sb="4" eb="5">
      <t>ガツ</t>
    </rPh>
    <phoneticPr fontId="18"/>
  </si>
  <si>
    <t>５月</t>
  </si>
  <si>
    <t>１０月</t>
  </si>
  <si>
    <t>１１月</t>
  </si>
  <si>
    <t>１２月</t>
  </si>
  <si>
    <t>R9　１月</t>
    <phoneticPr fontId="18"/>
  </si>
  <si>
    <t>合計</t>
    <rPh sb="0" eb="2">
      <t>ゴウケイ</t>
    </rPh>
    <phoneticPr fontId="18"/>
  </si>
  <si>
    <t>月初在庫</t>
    <rPh sb="0" eb="2">
      <t>ツキハジ</t>
    </rPh>
    <rPh sb="2" eb="4">
      <t>ザイコ</t>
    </rPh>
    <phoneticPr fontId="18"/>
  </si>
  <si>
    <t>入庫数量</t>
    <rPh sb="0" eb="2">
      <t>ニュウコ</t>
    </rPh>
    <rPh sb="2" eb="4">
      <t>スウリョウ</t>
    </rPh>
    <phoneticPr fontId="18"/>
  </si>
  <si>
    <t>民間備蓄実証とう精仕向け数量</t>
    <rPh sb="0" eb="2">
      <t>ミンカン</t>
    </rPh>
    <rPh sb="2" eb="4">
      <t>ビチク</t>
    </rPh>
    <rPh sb="4" eb="6">
      <t>ジッショウ</t>
    </rPh>
    <rPh sb="8" eb="9">
      <t>セイ</t>
    </rPh>
    <rPh sb="9" eb="11">
      <t>シム</t>
    </rPh>
    <rPh sb="12" eb="14">
      <t>スウリョウ</t>
    </rPh>
    <phoneticPr fontId="18"/>
  </si>
  <si>
    <t>その他自社販売等数量</t>
    <rPh sb="2" eb="3">
      <t>タ</t>
    </rPh>
    <rPh sb="3" eb="5">
      <t>ジシャ</t>
    </rPh>
    <rPh sb="5" eb="7">
      <t>ハンバイ</t>
    </rPh>
    <rPh sb="7" eb="8">
      <t>トウ</t>
    </rPh>
    <rPh sb="8" eb="10">
      <t>スウリョウ</t>
    </rPh>
    <phoneticPr fontId="18"/>
  </si>
  <si>
    <t>月末在庫</t>
    <rPh sb="0" eb="2">
      <t>ゲツマツ</t>
    </rPh>
    <rPh sb="2" eb="4">
      <t>ザイコ</t>
    </rPh>
    <phoneticPr fontId="18"/>
  </si>
  <si>
    <t>保管料</t>
    <rPh sb="0" eb="3">
      <t>ホカンリョウ</t>
    </rPh>
    <phoneticPr fontId="18"/>
  </si>
  <si>
    <t>※太枠内に毎月末現在の数量を記載し、翌月10日までに報告すること</t>
    <rPh sb="1" eb="3">
      <t>フトワク</t>
    </rPh>
    <rPh sb="3" eb="4">
      <t>ナイ</t>
    </rPh>
    <rPh sb="5" eb="7">
      <t>マイツキ</t>
    </rPh>
    <rPh sb="7" eb="8">
      <t>マツ</t>
    </rPh>
    <rPh sb="8" eb="10">
      <t>ゲンザイ</t>
    </rPh>
    <rPh sb="11" eb="13">
      <t>スウリョウ</t>
    </rPh>
    <rPh sb="14" eb="16">
      <t>キサイ</t>
    </rPh>
    <rPh sb="18" eb="20">
      <t>ヨクツキ</t>
    </rPh>
    <rPh sb="22" eb="23">
      <t>ヒ</t>
    </rPh>
    <rPh sb="26" eb="28">
      <t>ホウコク</t>
    </rPh>
    <phoneticPr fontId="18"/>
  </si>
  <si>
    <t>※民間備蓄実証における在庫の推移を把握すること。</t>
  </si>
  <si>
    <t>調査費（運送費）</t>
    <rPh sb="0" eb="3">
      <t>チョウサヒ</t>
    </rPh>
    <rPh sb="4" eb="7">
      <t>ウンソウヒ</t>
    </rPh>
    <phoneticPr fontId="18"/>
  </si>
  <si>
    <t>R9　１月</t>
  </si>
  <si>
    <t>運送数量（ﾄﾝ）</t>
    <rPh sb="0" eb="4">
      <t>ウンソウスウリョウ</t>
    </rPh>
    <phoneticPr fontId="18"/>
  </si>
  <si>
    <t>実経費額（円）</t>
    <rPh sb="0" eb="1">
      <t>ジツ</t>
    </rPh>
    <rPh sb="1" eb="3">
      <t>ケイヒ</t>
    </rPh>
    <rPh sb="3" eb="4">
      <t>ガク</t>
    </rPh>
    <rPh sb="5" eb="6">
      <t>エン</t>
    </rPh>
    <phoneticPr fontId="18"/>
  </si>
  <si>
    <t>助成額見込み額（円）</t>
    <rPh sb="0" eb="3">
      <t>ジョセイガク</t>
    </rPh>
    <rPh sb="3" eb="5">
      <t>ミコ</t>
    </rPh>
    <rPh sb="6" eb="7">
      <t>ガク</t>
    </rPh>
    <rPh sb="8" eb="9">
      <t>エン</t>
    </rPh>
    <phoneticPr fontId="18"/>
  </si>
  <si>
    <t>調査費（販路実証経費）</t>
    <rPh sb="0" eb="3">
      <t>チョウサヒ</t>
    </rPh>
    <rPh sb="4" eb="6">
      <t>ハンロ</t>
    </rPh>
    <rPh sb="6" eb="8">
      <t>ジッショウ</t>
    </rPh>
    <rPh sb="8" eb="10">
      <t>ケイヒ</t>
    </rPh>
    <phoneticPr fontId="18"/>
  </si>
  <si>
    <t>実施月</t>
    <rPh sb="0" eb="2">
      <t>ジッシ</t>
    </rPh>
    <rPh sb="2" eb="3">
      <t>ツキ</t>
    </rPh>
    <phoneticPr fontId="18"/>
  </si>
  <si>
    <t>取組内容</t>
    <rPh sb="0" eb="2">
      <t>トリクミ</t>
    </rPh>
    <rPh sb="2" eb="4">
      <t>ナイヨウ</t>
    </rPh>
    <phoneticPr fontId="18"/>
  </si>
  <si>
    <t>販売等数量</t>
    <rPh sb="0" eb="2">
      <t>ハンバイ</t>
    </rPh>
    <rPh sb="2" eb="3">
      <t>トウ</t>
    </rPh>
    <rPh sb="3" eb="5">
      <t>スウリョウ</t>
    </rPh>
    <phoneticPr fontId="18"/>
  </si>
  <si>
    <t>助成見込み額（円）</t>
    <rPh sb="0" eb="2">
      <t>ジョセイ</t>
    </rPh>
    <rPh sb="2" eb="4">
      <t>ミコ</t>
    </rPh>
    <rPh sb="5" eb="6">
      <t>ガク</t>
    </rPh>
    <rPh sb="7" eb="8">
      <t>エン</t>
    </rPh>
    <phoneticPr fontId="18"/>
  </si>
  <si>
    <t>※民間備蓄実証による販路確保のために取り組んだ内容を具体的に記載すること。</t>
    <rPh sb="1" eb="3">
      <t>ミンカン</t>
    </rPh>
    <rPh sb="3" eb="5">
      <t>ビチク</t>
    </rPh>
    <rPh sb="5" eb="7">
      <t>ジッショウ</t>
    </rPh>
    <rPh sb="10" eb="12">
      <t>ハンロ</t>
    </rPh>
    <rPh sb="12" eb="14">
      <t>カクホ</t>
    </rPh>
    <rPh sb="18" eb="19">
      <t>ト</t>
    </rPh>
    <rPh sb="20" eb="21">
      <t>ク</t>
    </rPh>
    <rPh sb="23" eb="25">
      <t>ナイヨウ</t>
    </rPh>
    <rPh sb="26" eb="29">
      <t>グタイテキ</t>
    </rPh>
    <rPh sb="30" eb="32">
      <t>キサイ</t>
    </rPh>
    <phoneticPr fontId="18"/>
  </si>
  <si>
    <t>別添１－３</t>
    <rPh sb="0" eb="2">
      <t>ベッテン</t>
    </rPh>
    <phoneticPr fontId="18"/>
  </si>
  <si>
    <r>
      <t xml:space="preserve">事業実施主体への支払額（税抜）
</t>
    </r>
    <r>
      <rPr>
        <sz val="9"/>
        <rFont val="ＭＳ Ｐゴシック"/>
        <family val="3"/>
        <charset val="128"/>
        <scheme val="minor"/>
      </rPr>
      <t>（仮払金額又は買取金額）</t>
    </r>
    <rPh sb="0" eb="2">
      <t>ジギョウ</t>
    </rPh>
    <rPh sb="2" eb="6">
      <t>ジッシシュタイ</t>
    </rPh>
    <rPh sb="8" eb="11">
      <t>シハライガク</t>
    </rPh>
    <rPh sb="17" eb="19">
      <t>カリバラ</t>
    </rPh>
    <rPh sb="19" eb="21">
      <t>キンガク</t>
    </rPh>
    <rPh sb="21" eb="22">
      <t>マタ</t>
    </rPh>
    <rPh sb="23" eb="25">
      <t>カイトリ</t>
    </rPh>
    <rPh sb="25" eb="27">
      <t>キンガク</t>
    </rPh>
    <phoneticPr fontId="1"/>
  </si>
  <si>
    <t>※実経費額は、民間備蓄実証に要した運送の実経費額を記載すること。なお、助成単価はトン当たり4,302円×1/2（税抜）とする。</t>
    <rPh sb="1" eb="2">
      <t>ジツ</t>
    </rPh>
    <rPh sb="2" eb="5">
      <t>ケイヒガク</t>
    </rPh>
    <rPh sb="7" eb="9">
      <t>ミンカン</t>
    </rPh>
    <rPh sb="9" eb="11">
      <t>ビチク</t>
    </rPh>
    <rPh sb="11" eb="13">
      <t>ジッショウ</t>
    </rPh>
    <rPh sb="14" eb="15">
      <t>ヨウ</t>
    </rPh>
    <rPh sb="17" eb="19">
      <t>ウンソウ</t>
    </rPh>
    <rPh sb="20" eb="21">
      <t>ジツ</t>
    </rPh>
    <rPh sb="21" eb="23">
      <t>ケイヒ</t>
    </rPh>
    <rPh sb="23" eb="24">
      <t>ガク</t>
    </rPh>
    <rPh sb="25" eb="27">
      <t>キサイ</t>
    </rPh>
    <rPh sb="35" eb="37">
      <t>ジョセイ</t>
    </rPh>
    <rPh sb="37" eb="39">
      <t>タンカ</t>
    </rPh>
    <rPh sb="42" eb="43">
      <t>ア</t>
    </rPh>
    <rPh sb="50" eb="51">
      <t>エン</t>
    </rPh>
    <rPh sb="56" eb="58">
      <t>ゼイヌキ</t>
    </rPh>
    <phoneticPr fontId="18"/>
  </si>
  <si>
    <t>※販売数量については、民間備蓄実証事業として取り組んだ数量の実数量を記載することとし、助成単価はトン当たり2,292円×1/2（税抜）とする。</t>
    <rPh sb="1" eb="3">
      <t>ハンバイ</t>
    </rPh>
    <rPh sb="3" eb="5">
      <t>スウリョウ</t>
    </rPh>
    <rPh sb="11" eb="13">
      <t>ミンカン</t>
    </rPh>
    <rPh sb="13" eb="15">
      <t>ビチク</t>
    </rPh>
    <rPh sb="15" eb="17">
      <t>ジッショウ</t>
    </rPh>
    <rPh sb="17" eb="19">
      <t>ジギョウ</t>
    </rPh>
    <rPh sb="22" eb="23">
      <t>ト</t>
    </rPh>
    <rPh sb="24" eb="25">
      <t>ク</t>
    </rPh>
    <rPh sb="27" eb="29">
      <t>スウリョウ</t>
    </rPh>
    <rPh sb="30" eb="32">
      <t>ジッスウ</t>
    </rPh>
    <rPh sb="32" eb="33">
      <t>リョウ</t>
    </rPh>
    <rPh sb="34" eb="36">
      <t>キサイ</t>
    </rPh>
    <rPh sb="43" eb="45">
      <t>ジョセイ</t>
    </rPh>
    <rPh sb="45" eb="47">
      <t>タンカ</t>
    </rPh>
    <rPh sb="50" eb="51">
      <t>ア</t>
    </rPh>
    <rPh sb="58" eb="59">
      <t>エン</t>
    </rPh>
    <rPh sb="64" eb="66">
      <t>ゼイヌキ</t>
    </rPh>
    <phoneticPr fontId="18"/>
  </si>
  <si>
    <t>保管料助成単価
（一律単価（税抜））</t>
    <rPh sb="0" eb="2">
      <t>ホカン</t>
    </rPh>
    <rPh sb="2" eb="3">
      <t>リョウ</t>
    </rPh>
    <rPh sb="3" eb="5">
      <t>ジョセイ</t>
    </rPh>
    <rPh sb="5" eb="7">
      <t>タンカ</t>
    </rPh>
    <rPh sb="9" eb="11">
      <t>イチリツ</t>
    </rPh>
    <rPh sb="11" eb="13">
      <t>タンカ</t>
    </rPh>
    <rPh sb="14" eb="16">
      <t>ゼイヌキ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</si>
</sst>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円/トン&quot;"/>
    <numFmt numFmtId="177" formatCode="&quot;（&quot;#,##0&quot;円/60kg）&quot;"/>
    <numFmt numFmtId="178" formatCode="#,##0.000;[Red]\-#,##0.000"/>
    <numFmt numFmtId="179" formatCode="#,###&quot;千円&quot;"/>
    <numFmt numFmtId="180" formatCode="#,###&quot;円&quot;"/>
    <numFmt numFmtId="181" formatCode="#,###"/>
    <numFmt numFmtId="182" formatCode="#,##0.00;\-#,##0.00;"/>
  </numFmts>
  <fonts count="2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20"/>
      <name val="ＭＳ Ｐゴシック"/>
      <family val="3"/>
      <charset val="128"/>
      <scheme val="minor"/>
    </font>
    <font>
      <sz val="11"/>
      <name val="ＭＳ Ｐゴシック"/>
      <family val="3"/>
      <charset val="128"/>
      <scheme val="minor"/>
    </font>
    <font>
      <sz val="16"/>
      <name val="ＭＳ Ｐゴシック"/>
      <family val="3"/>
      <charset val="128"/>
      <scheme val="minor"/>
    </font>
    <font>
      <sz val="14"/>
      <name val="ＭＳ Ｐゴシック"/>
      <family val="3"/>
      <charset val="128"/>
      <scheme val="minor"/>
    </font>
    <font>
      <sz val="12"/>
      <name val="ＭＳ Ｐゴシック"/>
      <family val="3"/>
      <charset val="128"/>
      <scheme val="minor"/>
    </font>
    <font>
      <sz val="9"/>
      <name val="ＭＳ Ｐゴシック"/>
      <family val="3"/>
      <charset val="128"/>
      <scheme val="minor"/>
    </font>
    <font>
      <sz val="10"/>
      <name val="ＭＳ Ｐゴシック"/>
      <family val="3"/>
      <charset val="128"/>
      <scheme val="minor"/>
    </font>
    <font>
      <sz val="24"/>
      <name val="ＭＳ Ｐゴシック"/>
      <family val="3"/>
      <charset val="128"/>
      <scheme val="minor"/>
    </font>
    <font>
      <b/>
      <sz val="11"/>
      <name val="ＭＳ Ｐゴシック"/>
      <family val="3"/>
      <charset val="128"/>
      <scheme val="minor"/>
    </font>
    <font>
      <sz val="11"/>
      <color theme="1"/>
      <name val="ＭＳ Ｐゴシック"/>
      <family val="3"/>
      <charset val="128"/>
      <scheme val="minor"/>
    </font>
    <font>
      <sz val="22"/>
      <name val="ＭＳ Ｐゴシック"/>
      <family val="3"/>
      <charset val="128"/>
      <scheme val="minor"/>
    </font>
    <font>
      <sz val="12"/>
      <color theme="1"/>
      <name val="ＭＳ Ｐゴシック"/>
      <family val="3"/>
      <charset val="128"/>
      <scheme val="minor"/>
    </font>
    <font>
      <sz val="12"/>
      <color rgb="FFFF0000"/>
      <name val="ＭＳ Ｐゴシック"/>
      <family val="3"/>
      <charset val="128"/>
      <scheme val="minor"/>
    </font>
    <font>
      <sz val="11"/>
      <color theme="1"/>
      <name val="ＭＳ Ｐゴシック"/>
      <family val="2"/>
      <scheme val="minor"/>
    </font>
    <font>
      <sz val="12"/>
      <name val="ＭＳ ゴシック"/>
      <family val="3"/>
      <charset val="128"/>
    </font>
    <font>
      <sz val="6"/>
      <name val="ＭＳ Ｐゴシック"/>
      <family val="3"/>
      <charset val="128"/>
      <scheme val="minor"/>
    </font>
    <font>
      <sz val="16"/>
      <name val="ＭＳ ゴシック"/>
      <family val="3"/>
      <charset val="128"/>
    </font>
    <font>
      <sz val="10"/>
      <name val="ＭＳ ゴシック"/>
      <family val="3"/>
      <charset val="128"/>
    </font>
    <font>
      <sz val="11"/>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88">
    <border>
      <left/>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double">
        <color indexed="64"/>
      </right>
      <top/>
      <bottom style="double">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double">
        <color indexed="64"/>
      </left>
      <right style="double">
        <color indexed="64"/>
      </right>
      <top style="double">
        <color indexed="64"/>
      </top>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style="double">
        <color indexed="64"/>
      </left>
      <right style="double">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diagonalDown="1">
      <left/>
      <right style="medium">
        <color indexed="64"/>
      </right>
      <top/>
      <bottom style="medium">
        <color indexed="64"/>
      </bottom>
      <diagonal style="thin">
        <color auto="1"/>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style="thin">
        <color indexed="64"/>
      </right>
      <top/>
      <bottom style="medium">
        <color indexed="64"/>
      </bottom>
      <diagonal style="thin">
        <color indexed="64"/>
      </diagonal>
    </border>
    <border diagonalDown="1">
      <left/>
      <right style="medium">
        <color indexed="64"/>
      </right>
      <top/>
      <bottom/>
      <diagonal style="thin">
        <color indexed="64"/>
      </diagonal>
    </border>
    <border>
      <left style="medium">
        <color indexed="64"/>
      </left>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16" fillId="0" borderId="0"/>
    <xf numFmtId="38" fontId="16" fillId="0" borderId="0" applyFont="0" applyFill="0" applyBorder="0" applyAlignment="0" applyProtection="0">
      <alignment vertical="center"/>
    </xf>
  </cellStyleXfs>
  <cellXfs count="286">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27" xfId="0" applyFont="1" applyBorder="1" applyAlignment="1">
      <alignment horizontal="center" vertical="center" wrapText="1"/>
    </xf>
    <xf numFmtId="0" fontId="7" fillId="0" borderId="29"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30" xfId="0" applyFont="1" applyBorder="1" applyAlignment="1">
      <alignment horizontal="center" vertical="center" wrapText="1"/>
    </xf>
    <xf numFmtId="0" fontId="4" fillId="0" borderId="3" xfId="0" applyFont="1" applyBorder="1" applyAlignment="1">
      <alignment horizontal="right" vertical="center" wrapText="1"/>
    </xf>
    <xf numFmtId="0" fontId="4" fillId="0" borderId="27" xfId="0" applyFont="1" applyBorder="1" applyAlignment="1">
      <alignment horizontal="right" vertical="center" wrapText="1"/>
    </xf>
    <xf numFmtId="0" fontId="4" fillId="0" borderId="39" xfId="0" applyFont="1" applyBorder="1" applyAlignment="1">
      <alignment horizontal="right" vertical="center" wrapText="1"/>
    </xf>
    <xf numFmtId="38" fontId="7" fillId="0" borderId="23" xfId="1" applyFont="1" applyBorder="1">
      <alignment vertical="center"/>
    </xf>
    <xf numFmtId="38" fontId="7" fillId="0" borderId="23" xfId="1" applyFont="1" applyBorder="1" applyAlignment="1">
      <alignment horizontal="right" vertical="center"/>
    </xf>
    <xf numFmtId="38" fontId="7" fillId="0" borderId="13" xfId="1" applyFont="1" applyBorder="1">
      <alignment vertical="center"/>
    </xf>
    <xf numFmtId="38" fontId="7" fillId="0" borderId="13" xfId="1" applyFont="1" applyBorder="1" applyAlignment="1">
      <alignment horizontal="right" vertical="center"/>
    </xf>
    <xf numFmtId="38" fontId="7" fillId="0" borderId="33" xfId="1" applyFont="1" applyBorder="1">
      <alignment vertical="center"/>
    </xf>
    <xf numFmtId="38" fontId="7" fillId="0" borderId="33" xfId="1" applyFont="1" applyBorder="1" applyAlignment="1">
      <alignment horizontal="right" vertical="center"/>
    </xf>
    <xf numFmtId="38" fontId="7" fillId="0" borderId="16" xfId="0" applyNumberFormat="1" applyFont="1" applyBorder="1" applyAlignment="1">
      <alignment horizontal="right" vertical="center"/>
    </xf>
    <xf numFmtId="38" fontId="7" fillId="0" borderId="37" xfId="0" applyNumberFormat="1" applyFont="1" applyBorder="1" applyAlignment="1">
      <alignment horizontal="right" vertical="center"/>
    </xf>
    <xf numFmtId="0" fontId="7" fillId="0" borderId="0" xfId="0" applyFont="1" applyAlignment="1">
      <alignment horizontal="right" vertical="top"/>
    </xf>
    <xf numFmtId="0" fontId="7" fillId="0" borderId="14" xfId="0" applyFont="1" applyBorder="1" applyAlignment="1">
      <alignment horizontal="center" vertical="center"/>
    </xf>
    <xf numFmtId="0" fontId="9" fillId="0" borderId="18" xfId="0" applyFont="1" applyBorder="1" applyAlignment="1">
      <alignment horizontal="left" vertical="center" wrapText="1"/>
    </xf>
    <xf numFmtId="0" fontId="9" fillId="0" borderId="18" xfId="0" applyFont="1" applyBorder="1" applyAlignment="1">
      <alignment horizontal="center" vertical="center"/>
    </xf>
    <xf numFmtId="0" fontId="9" fillId="0" borderId="24" xfId="0" applyFont="1" applyBorder="1" applyAlignment="1">
      <alignment horizontal="center" vertical="center"/>
    </xf>
    <xf numFmtId="0" fontId="4" fillId="0" borderId="6" xfId="0" applyFont="1" applyBorder="1" applyAlignment="1">
      <alignment horizontal="right" vertical="center"/>
    </xf>
    <xf numFmtId="0" fontId="4" fillId="0" borderId="5" xfId="0" applyFont="1" applyBorder="1" applyAlignment="1">
      <alignment horizontal="right" vertical="center"/>
    </xf>
    <xf numFmtId="0" fontId="4" fillId="0" borderId="39" xfId="0" applyFont="1" applyBorder="1" applyAlignment="1">
      <alignment horizontal="right" vertical="center"/>
    </xf>
    <xf numFmtId="0" fontId="7" fillId="0" borderId="28" xfId="0" applyFont="1" applyBorder="1" applyAlignment="1">
      <alignment horizontal="right" vertical="center"/>
    </xf>
    <xf numFmtId="38" fontId="7" fillId="0" borderId="46" xfId="0" applyNumberFormat="1" applyFont="1" applyBorder="1">
      <alignment vertical="center"/>
    </xf>
    <xf numFmtId="38" fontId="4" fillId="0" borderId="0" xfId="1" applyFont="1">
      <alignment vertical="center"/>
    </xf>
    <xf numFmtId="0" fontId="7" fillId="0" borderId="15" xfId="0" applyFont="1" applyBorder="1" applyAlignment="1">
      <alignment horizontal="right" vertical="center"/>
    </xf>
    <xf numFmtId="0" fontId="4" fillId="0" borderId="0" xfId="0" applyFont="1" applyAlignment="1">
      <alignment vertical="center" wrapText="1"/>
    </xf>
    <xf numFmtId="180" fontId="4" fillId="0" borderId="0" xfId="0" applyNumberFormat="1" applyFont="1">
      <alignment vertical="center"/>
    </xf>
    <xf numFmtId="0" fontId="9" fillId="0" borderId="17" xfId="0" applyFont="1" applyBorder="1" applyAlignment="1">
      <alignment horizontal="left" vertical="center" wrapText="1"/>
    </xf>
    <xf numFmtId="0" fontId="9" fillId="0" borderId="16" xfId="0" applyFont="1" applyBorder="1" applyAlignment="1">
      <alignment horizontal="left" vertical="center" wrapText="1"/>
    </xf>
    <xf numFmtId="0" fontId="9" fillId="0" borderId="51" xfId="0" applyFont="1" applyBorder="1" applyAlignment="1">
      <alignment horizontal="left" vertical="center" wrapText="1"/>
    </xf>
    <xf numFmtId="0" fontId="9" fillId="0" borderId="44" xfId="0" applyFont="1" applyBorder="1" applyAlignment="1">
      <alignment horizontal="left" vertical="center" wrapText="1"/>
    </xf>
    <xf numFmtId="0" fontId="9" fillId="0" borderId="2" xfId="0" applyFont="1" applyBorder="1" applyAlignment="1">
      <alignment horizontal="right" vertical="center"/>
    </xf>
    <xf numFmtId="0" fontId="9" fillId="0" borderId="3" xfId="0" applyFont="1" applyBorder="1" applyAlignment="1">
      <alignment horizontal="right" vertical="center"/>
    </xf>
    <xf numFmtId="0" fontId="9" fillId="0" borderId="48" xfId="0" applyFont="1" applyBorder="1" applyAlignment="1">
      <alignment horizontal="right" vertical="center" wrapText="1"/>
    </xf>
    <xf numFmtId="0" fontId="9" fillId="0" borderId="3" xfId="0" applyFont="1" applyBorder="1" applyAlignment="1">
      <alignment horizontal="right" vertical="center" wrapText="1"/>
    </xf>
    <xf numFmtId="0" fontId="9" fillId="0" borderId="19" xfId="0" applyFont="1" applyBorder="1" applyAlignment="1">
      <alignment horizontal="right" vertical="center" wrapText="1"/>
    </xf>
    <xf numFmtId="181" fontId="7" fillId="0" borderId="49" xfId="1" applyNumberFormat="1" applyFont="1" applyBorder="1" applyAlignment="1">
      <alignment horizontal="right" vertical="center"/>
    </xf>
    <xf numFmtId="181" fontId="7" fillId="0" borderId="23" xfId="1" applyNumberFormat="1" applyFont="1" applyBorder="1" applyAlignment="1">
      <alignment horizontal="right" vertical="center"/>
    </xf>
    <xf numFmtId="181" fontId="7" fillId="0" borderId="54" xfId="1" applyNumberFormat="1" applyFont="1" applyBorder="1" applyAlignment="1">
      <alignment horizontal="right" vertical="center"/>
    </xf>
    <xf numFmtId="181" fontId="7" fillId="0" borderId="55" xfId="1" applyNumberFormat="1" applyFont="1" applyBorder="1" applyAlignment="1">
      <alignment horizontal="right" vertical="center"/>
    </xf>
    <xf numFmtId="181" fontId="7" fillId="0" borderId="13" xfId="1" applyNumberFormat="1" applyFont="1" applyBorder="1" applyAlignment="1">
      <alignment horizontal="right" vertical="center"/>
    </xf>
    <xf numFmtId="181" fontId="7" fillId="0" borderId="56" xfId="1" applyNumberFormat="1" applyFont="1" applyBorder="1" applyAlignment="1">
      <alignment horizontal="right" vertical="center"/>
    </xf>
    <xf numFmtId="181" fontId="7" fillId="0" borderId="57" xfId="1" applyNumberFormat="1" applyFont="1" applyBorder="1" applyAlignment="1">
      <alignment horizontal="right" vertical="center"/>
    </xf>
    <xf numFmtId="181" fontId="7" fillId="0" borderId="33" xfId="1" applyNumberFormat="1" applyFont="1" applyBorder="1" applyAlignment="1">
      <alignment horizontal="right" vertical="center"/>
    </xf>
    <xf numFmtId="181" fontId="7" fillId="0" borderId="17" xfId="1" applyNumberFormat="1" applyFont="1" applyBorder="1" applyAlignment="1">
      <alignment horizontal="right" vertical="center"/>
    </xf>
    <xf numFmtId="181" fontId="7" fillId="0" borderId="18" xfId="1" applyNumberFormat="1" applyFont="1" applyBorder="1" applyAlignment="1">
      <alignment horizontal="right" vertical="center"/>
    </xf>
    <xf numFmtId="181" fontId="7" fillId="0" borderId="65" xfId="1" applyNumberFormat="1" applyFont="1" applyBorder="1" applyAlignment="1">
      <alignment horizontal="center" vertical="center"/>
    </xf>
    <xf numFmtId="181" fontId="7" fillId="0" borderId="16" xfId="1" applyNumberFormat="1" applyFont="1" applyBorder="1" applyAlignment="1">
      <alignment horizontal="right" vertical="center"/>
    </xf>
    <xf numFmtId="181" fontId="7" fillId="0" borderId="51" xfId="1" applyNumberFormat="1" applyFont="1" applyBorder="1" applyAlignment="1">
      <alignment horizontal="right" vertical="center"/>
    </xf>
    <xf numFmtId="181" fontId="7" fillId="0" borderId="68" xfId="1" applyNumberFormat="1" applyFont="1" applyBorder="1" applyAlignment="1">
      <alignment horizontal="right" vertical="center"/>
    </xf>
    <xf numFmtId="0" fontId="9" fillId="0" borderId="20" xfId="0" applyFont="1" applyBorder="1" applyAlignment="1">
      <alignment horizontal="right" vertical="center"/>
    </xf>
    <xf numFmtId="181" fontId="7" fillId="0" borderId="45" xfId="1" applyNumberFormat="1" applyFont="1" applyBorder="1">
      <alignment vertical="center"/>
    </xf>
    <xf numFmtId="181" fontId="7" fillId="0" borderId="62" xfId="1" applyNumberFormat="1" applyFont="1" applyBorder="1">
      <alignment vertical="center"/>
    </xf>
    <xf numFmtId="38" fontId="7" fillId="0" borderId="28" xfId="1" applyFont="1" applyBorder="1">
      <alignment vertical="center"/>
    </xf>
    <xf numFmtId="38" fontId="7" fillId="0" borderId="9" xfId="1" applyFont="1" applyBorder="1">
      <alignment vertical="center"/>
    </xf>
    <xf numFmtId="38" fontId="7" fillId="0" borderId="36" xfId="1" applyFont="1" applyBorder="1">
      <alignment vertical="center"/>
    </xf>
    <xf numFmtId="0" fontId="10" fillId="0" borderId="0" xfId="0" applyFont="1">
      <alignment vertical="center"/>
    </xf>
    <xf numFmtId="0" fontId="4" fillId="0" borderId="0" xfId="0" applyFont="1" applyAlignment="1">
      <alignment horizontal="right" vertical="top"/>
    </xf>
    <xf numFmtId="0" fontId="4" fillId="0" borderId="0" xfId="0" applyFont="1" applyAlignment="1">
      <alignment horizontal="center" vertical="center"/>
    </xf>
    <xf numFmtId="0" fontId="12" fillId="0" borderId="0" xfId="0" applyFont="1">
      <alignment vertical="center"/>
    </xf>
    <xf numFmtId="38" fontId="7" fillId="0" borderId="35" xfId="0" applyNumberFormat="1" applyFont="1" applyBorder="1">
      <alignment vertical="center"/>
    </xf>
    <xf numFmtId="178" fontId="7" fillId="0" borderId="17" xfId="1" applyNumberFormat="1" applyFont="1" applyBorder="1" applyAlignment="1">
      <alignment horizontal="right" vertical="center"/>
    </xf>
    <xf numFmtId="178" fontId="7" fillId="0" borderId="22" xfId="1" applyNumberFormat="1" applyFont="1" applyBorder="1" applyAlignment="1">
      <alignment horizontal="right" vertical="center"/>
    </xf>
    <xf numFmtId="38" fontId="7" fillId="0" borderId="6" xfId="1" applyFont="1" applyBorder="1">
      <alignment vertical="center"/>
    </xf>
    <xf numFmtId="0" fontId="4" fillId="0" borderId="0" xfId="0" applyFont="1" applyAlignment="1">
      <alignment horizontal="center" vertical="center" textRotation="255"/>
    </xf>
    <xf numFmtId="176" fontId="7" fillId="0" borderId="0" xfId="1" applyNumberFormat="1" applyFont="1" applyAlignment="1">
      <alignment horizontal="right" vertical="center"/>
    </xf>
    <xf numFmtId="38" fontId="7" fillId="0" borderId="25" xfId="1" applyFont="1" applyBorder="1">
      <alignment vertical="center"/>
    </xf>
    <xf numFmtId="177" fontId="7" fillId="0" borderId="25" xfId="1" applyNumberFormat="1" applyFont="1" applyBorder="1">
      <alignment vertical="center"/>
    </xf>
    <xf numFmtId="38" fontId="7" fillId="0" borderId="35" xfId="1" applyFont="1" applyBorder="1">
      <alignment vertical="center"/>
    </xf>
    <xf numFmtId="0" fontId="4" fillId="0" borderId="19" xfId="0" applyFont="1" applyBorder="1">
      <alignment vertical="center"/>
    </xf>
    <xf numFmtId="0" fontId="4" fillId="0" borderId="27" xfId="0" applyFont="1" applyBorder="1">
      <alignment vertical="center"/>
    </xf>
    <xf numFmtId="0" fontId="4" fillId="0" borderId="38" xfId="0" applyFont="1" applyBorder="1">
      <alignment vertical="center"/>
    </xf>
    <xf numFmtId="179" fontId="11" fillId="0" borderId="0" xfId="1" applyNumberFormat="1" applyFont="1" applyAlignment="1">
      <alignment horizontal="right" vertical="center"/>
    </xf>
    <xf numFmtId="181" fontId="7" fillId="0" borderId="0" xfId="1" applyNumberFormat="1" applyFont="1">
      <alignment vertical="center"/>
    </xf>
    <xf numFmtId="181" fontId="7" fillId="0" borderId="0" xfId="1" applyNumberFormat="1" applyFont="1" applyAlignment="1">
      <alignment horizontal="right" vertical="center"/>
    </xf>
    <xf numFmtId="0" fontId="7" fillId="0" borderId="0" xfId="0" applyFont="1" applyAlignment="1">
      <alignment horizontal="center" vertical="center"/>
    </xf>
    <xf numFmtId="40" fontId="7" fillId="0" borderId="0" xfId="1" applyNumberFormat="1" applyFont="1">
      <alignment vertical="center"/>
    </xf>
    <xf numFmtId="181" fontId="7" fillId="0" borderId="0" xfId="1" applyNumberFormat="1" applyFont="1" applyAlignment="1">
      <alignment horizontal="center" vertical="center"/>
    </xf>
    <xf numFmtId="181" fontId="7" fillId="0" borderId="65" xfId="1" applyNumberFormat="1" applyFont="1" applyBorder="1">
      <alignment vertical="center"/>
    </xf>
    <xf numFmtId="181" fontId="7" fillId="0" borderId="22" xfId="1" applyNumberFormat="1" applyFont="1" applyBorder="1" applyAlignment="1">
      <alignment horizontal="right" vertical="center"/>
    </xf>
    <xf numFmtId="0" fontId="7" fillId="0" borderId="5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50" xfId="0" applyFont="1" applyBorder="1" applyAlignment="1">
      <alignment horizontal="center" vertical="center"/>
    </xf>
    <xf numFmtId="0" fontId="7" fillId="0" borderId="7" xfId="0" applyFont="1" applyBorder="1" applyAlignment="1">
      <alignment horizontal="center" vertical="center"/>
    </xf>
    <xf numFmtId="0" fontId="9" fillId="0" borderId="17" xfId="0" applyFont="1" applyBorder="1" applyAlignment="1">
      <alignment horizontal="center" vertical="center"/>
    </xf>
    <xf numFmtId="0" fontId="7" fillId="0" borderId="32" xfId="0" applyFont="1" applyBorder="1" applyAlignment="1">
      <alignment horizontal="center" vertical="center"/>
    </xf>
    <xf numFmtId="0" fontId="7" fillId="0" borderId="3" xfId="0" applyFont="1" applyBorder="1" applyAlignment="1">
      <alignment horizontal="center" vertical="center" wrapText="1"/>
    </xf>
    <xf numFmtId="0" fontId="7" fillId="0" borderId="2" xfId="0" applyFont="1" applyBorder="1" applyAlignment="1">
      <alignment horizontal="center" vertical="center"/>
    </xf>
    <xf numFmtId="0" fontId="4" fillId="0" borderId="38" xfId="0" applyFont="1" applyBorder="1" applyAlignment="1">
      <alignment horizontal="center" vertical="center"/>
    </xf>
    <xf numFmtId="0" fontId="4" fillId="0" borderId="2" xfId="0" applyFont="1" applyBorder="1" applyAlignment="1">
      <alignment horizontal="center" vertical="center"/>
    </xf>
    <xf numFmtId="0" fontId="7" fillId="0" borderId="22" xfId="0" applyFont="1" applyBorder="1" applyAlignment="1">
      <alignment horizontal="center" vertical="center"/>
    </xf>
    <xf numFmtId="0" fontId="7" fillId="0" borderId="10" xfId="0" applyFont="1" applyBorder="1" applyAlignment="1">
      <alignment horizontal="center" vertical="center"/>
    </xf>
    <xf numFmtId="0" fontId="9" fillId="0" borderId="16" xfId="0" applyFont="1" applyBorder="1" applyAlignment="1">
      <alignment horizontal="center" vertical="center"/>
    </xf>
    <xf numFmtId="40" fontId="4" fillId="0" borderId="0" xfId="0" applyNumberFormat="1" applyFont="1">
      <alignment vertical="center"/>
    </xf>
    <xf numFmtId="2" fontId="4" fillId="0" borderId="0" xfId="0" applyNumberFormat="1" applyFont="1">
      <alignment vertical="center"/>
    </xf>
    <xf numFmtId="181" fontId="7" fillId="2" borderId="23" xfId="1" applyNumberFormat="1" applyFont="1" applyFill="1" applyBorder="1" applyAlignment="1">
      <alignment horizontal="right" vertical="center"/>
    </xf>
    <xf numFmtId="181" fontId="7" fillId="2" borderId="13" xfId="1" applyNumberFormat="1" applyFont="1" applyFill="1" applyBorder="1" applyAlignment="1">
      <alignment horizontal="right" vertical="center"/>
    </xf>
    <xf numFmtId="181" fontId="7" fillId="2" borderId="10" xfId="1" applyNumberFormat="1" applyFont="1" applyFill="1" applyBorder="1" applyAlignment="1">
      <alignment horizontal="right" vertical="center"/>
    </xf>
    <xf numFmtId="38" fontId="7" fillId="2" borderId="23" xfId="1" applyFont="1" applyFill="1" applyBorder="1">
      <alignment vertical="center"/>
    </xf>
    <xf numFmtId="181" fontId="7" fillId="2" borderId="33" xfId="1" applyNumberFormat="1" applyFont="1" applyFill="1" applyBorder="1" applyAlignment="1">
      <alignment horizontal="right" vertical="center"/>
    </xf>
    <xf numFmtId="181" fontId="7" fillId="2" borderId="57" xfId="1" applyNumberFormat="1" applyFont="1" applyFill="1" applyBorder="1" applyAlignment="1">
      <alignment horizontal="right" vertical="center"/>
    </xf>
    <xf numFmtId="38" fontId="7" fillId="2" borderId="33" xfId="1" applyFont="1" applyFill="1" applyBorder="1">
      <alignment vertical="center"/>
    </xf>
    <xf numFmtId="0" fontId="9" fillId="0" borderId="48" xfId="0" applyFont="1" applyBorder="1" applyAlignment="1">
      <alignment horizontal="right" vertical="center"/>
    </xf>
    <xf numFmtId="0" fontId="9" fillId="2" borderId="3" xfId="0" applyFont="1" applyFill="1" applyBorder="1" applyAlignment="1">
      <alignment horizontal="right" vertical="center"/>
    </xf>
    <xf numFmtId="181" fontId="7" fillId="0" borderId="71" xfId="1" applyNumberFormat="1" applyFont="1" applyBorder="1" applyAlignment="1">
      <alignment horizontal="right" vertical="center"/>
    </xf>
    <xf numFmtId="182" fontId="7" fillId="0" borderId="23" xfId="1" applyNumberFormat="1" applyFont="1" applyBorder="1" applyAlignment="1">
      <alignment horizontal="right" vertical="center"/>
    </xf>
    <xf numFmtId="182" fontId="7" fillId="0" borderId="13" xfId="1" applyNumberFormat="1" applyFont="1" applyBorder="1" applyAlignment="1">
      <alignment horizontal="right" vertical="center"/>
    </xf>
    <xf numFmtId="182" fontId="7" fillId="0" borderId="33" xfId="1" applyNumberFormat="1" applyFont="1" applyBorder="1" applyAlignment="1">
      <alignment horizontal="right" vertical="center"/>
    </xf>
    <xf numFmtId="182" fontId="7" fillId="0" borderId="17" xfId="1" applyNumberFormat="1" applyFont="1" applyBorder="1">
      <alignment vertical="center"/>
    </xf>
    <xf numFmtId="0" fontId="12" fillId="0" borderId="0" xfId="0" applyFont="1" applyAlignment="1">
      <alignment horizontal="right" vertical="center"/>
    </xf>
    <xf numFmtId="181" fontId="15" fillId="0" borderId="56" xfId="1" applyNumberFormat="1" applyFont="1" applyBorder="1" applyAlignment="1">
      <alignment horizontal="right" vertical="center"/>
    </xf>
    <xf numFmtId="0" fontId="17" fillId="0" borderId="0" xfId="2" applyFont="1" applyAlignment="1">
      <alignment vertical="center"/>
    </xf>
    <xf numFmtId="0" fontId="17" fillId="0" borderId="0" xfId="2" applyFont="1" applyAlignment="1">
      <alignment horizontal="center" vertical="center"/>
    </xf>
    <xf numFmtId="0" fontId="17" fillId="0" borderId="0" xfId="2" applyFont="1" applyAlignment="1">
      <alignment horizontal="right" vertical="center"/>
    </xf>
    <xf numFmtId="0" fontId="19" fillId="0" borderId="0" xfId="2" applyFont="1" applyAlignment="1">
      <alignment vertical="center"/>
    </xf>
    <xf numFmtId="0" fontId="17" fillId="0" borderId="11" xfId="2" applyFont="1" applyBorder="1" applyAlignment="1">
      <alignment horizontal="center" vertical="center"/>
    </xf>
    <xf numFmtId="0" fontId="17" fillId="0" borderId="47" xfId="2" applyFont="1" applyBorder="1" applyAlignment="1">
      <alignment horizontal="center" vertical="center"/>
    </xf>
    <xf numFmtId="0" fontId="17" fillId="0" borderId="72" xfId="2" applyFont="1" applyBorder="1" applyAlignment="1">
      <alignment vertical="center"/>
    </xf>
    <xf numFmtId="0" fontId="17" fillId="0" borderId="73" xfId="2" applyFont="1" applyBorder="1" applyAlignment="1">
      <alignment vertical="center"/>
    </xf>
    <xf numFmtId="0" fontId="20" fillId="0" borderId="38" xfId="2" applyFont="1" applyBorder="1" applyAlignment="1">
      <alignment vertical="center"/>
    </xf>
    <xf numFmtId="0" fontId="17" fillId="0" borderId="27" xfId="2" applyFont="1" applyBorder="1" applyAlignment="1">
      <alignment vertical="center"/>
    </xf>
    <xf numFmtId="0" fontId="17" fillId="0" borderId="19" xfId="2" applyFont="1" applyBorder="1" applyAlignment="1">
      <alignment vertical="center"/>
    </xf>
    <xf numFmtId="0" fontId="17" fillId="0" borderId="10" xfId="2" applyFont="1" applyBorder="1" applyAlignment="1">
      <alignment vertical="center"/>
    </xf>
    <xf numFmtId="0" fontId="17" fillId="0" borderId="47" xfId="2" applyFont="1" applyBorder="1" applyAlignment="1">
      <alignment vertical="center"/>
    </xf>
    <xf numFmtId="0" fontId="17" fillId="0" borderId="72" xfId="2" applyFont="1" applyBorder="1" applyAlignment="1">
      <alignment horizontal="right" vertical="center"/>
    </xf>
    <xf numFmtId="0" fontId="17" fillId="0" borderId="21" xfId="2" applyFont="1" applyBorder="1" applyAlignment="1">
      <alignment vertical="center"/>
    </xf>
    <xf numFmtId="0" fontId="17" fillId="0" borderId="44" xfId="2" applyFont="1" applyBorder="1" applyAlignment="1">
      <alignment horizontal="right" vertical="center"/>
    </xf>
    <xf numFmtId="0" fontId="17" fillId="0" borderId="11" xfId="2" applyFont="1" applyBorder="1" applyAlignment="1">
      <alignment vertical="center"/>
    </xf>
    <xf numFmtId="0" fontId="17" fillId="0" borderId="9" xfId="2" applyFont="1" applyBorder="1" applyAlignment="1">
      <alignment vertical="center"/>
    </xf>
    <xf numFmtId="0" fontId="17" fillId="0" borderId="22" xfId="2" applyFont="1" applyBorder="1" applyAlignment="1">
      <alignment vertical="center"/>
    </xf>
    <xf numFmtId="0" fontId="17" fillId="0" borderId="28" xfId="2" applyFont="1" applyBorder="1" applyAlignment="1">
      <alignment vertical="center"/>
    </xf>
    <xf numFmtId="0" fontId="17" fillId="0" borderId="72" xfId="2" applyFont="1" applyBorder="1" applyAlignment="1">
      <alignment horizontal="center" vertical="center"/>
    </xf>
    <xf numFmtId="0" fontId="21" fillId="0" borderId="0" xfId="2" applyFont="1" applyAlignment="1">
      <alignment vertical="center" wrapText="1"/>
    </xf>
    <xf numFmtId="0" fontId="17" fillId="0" borderId="5" xfId="2" applyFont="1" applyBorder="1" applyAlignment="1">
      <alignment vertical="center"/>
    </xf>
    <xf numFmtId="0" fontId="17" fillId="0" borderId="26" xfId="2" applyFont="1" applyBorder="1" applyAlignment="1">
      <alignment vertical="center"/>
    </xf>
    <xf numFmtId="0" fontId="17" fillId="0" borderId="74" xfId="2" applyFont="1" applyBorder="1" applyAlignment="1">
      <alignment vertical="center"/>
    </xf>
    <xf numFmtId="0" fontId="17" fillId="0" borderId="7" xfId="2" applyFont="1" applyBorder="1" applyAlignment="1">
      <alignment horizontal="center" vertical="center"/>
    </xf>
    <xf numFmtId="0" fontId="17" fillId="0" borderId="23" xfId="2" applyFont="1" applyBorder="1" applyAlignment="1">
      <alignment horizontal="center" vertical="center"/>
    </xf>
    <xf numFmtId="0" fontId="17" fillId="0" borderId="13" xfId="2" applyFont="1" applyBorder="1" applyAlignment="1">
      <alignment horizontal="center" vertical="center"/>
    </xf>
    <xf numFmtId="38" fontId="17" fillId="0" borderId="75" xfId="3" applyFont="1" applyBorder="1" applyAlignment="1">
      <alignment vertical="center"/>
    </xf>
    <xf numFmtId="38" fontId="17" fillId="0" borderId="57" xfId="3" applyFont="1" applyBorder="1" applyAlignment="1">
      <alignment vertical="center"/>
    </xf>
    <xf numFmtId="38" fontId="17" fillId="0" borderId="33" xfId="3" applyFont="1" applyBorder="1" applyAlignment="1">
      <alignment vertical="center"/>
    </xf>
    <xf numFmtId="38" fontId="17" fillId="0" borderId="13" xfId="2" applyNumberFormat="1" applyFont="1" applyBorder="1" applyAlignment="1">
      <alignment vertical="center"/>
    </xf>
    <xf numFmtId="38" fontId="17" fillId="0" borderId="41" xfId="3" applyFont="1" applyBorder="1" applyAlignment="1">
      <alignment vertical="center"/>
    </xf>
    <xf numFmtId="38" fontId="17" fillId="0" borderId="76" xfId="3" applyFont="1" applyBorder="1" applyAlignment="1">
      <alignment vertical="center"/>
    </xf>
    <xf numFmtId="38" fontId="17" fillId="0" borderId="64" xfId="3" applyFont="1" applyBorder="1" applyAlignment="1">
      <alignment vertical="center"/>
    </xf>
    <xf numFmtId="38" fontId="17" fillId="0" borderId="55" xfId="2" applyNumberFormat="1" applyFont="1" applyBorder="1" applyAlignment="1">
      <alignment vertical="center"/>
    </xf>
    <xf numFmtId="38" fontId="17" fillId="0" borderId="23" xfId="3" applyFont="1" applyBorder="1" applyAlignment="1">
      <alignment vertical="center"/>
    </xf>
    <xf numFmtId="38" fontId="17" fillId="0" borderId="54" xfId="3" applyFont="1" applyBorder="1" applyAlignment="1">
      <alignment vertical="center"/>
    </xf>
    <xf numFmtId="38" fontId="17" fillId="0" borderId="10" xfId="2" applyNumberFormat="1" applyFont="1" applyBorder="1" applyAlignment="1">
      <alignment vertical="center"/>
    </xf>
    <xf numFmtId="38" fontId="17" fillId="0" borderId="26" xfId="3" applyFont="1" applyBorder="1" applyAlignment="1">
      <alignment vertical="center"/>
    </xf>
    <xf numFmtId="38" fontId="17" fillId="0" borderId="18" xfId="3" applyFont="1" applyBorder="1" applyAlignment="1">
      <alignment vertical="center"/>
    </xf>
    <xf numFmtId="38" fontId="17" fillId="0" borderId="58" xfId="3" applyFont="1" applyBorder="1" applyAlignment="1">
      <alignment vertical="center"/>
    </xf>
    <xf numFmtId="0" fontId="17" fillId="0" borderId="13" xfId="2" applyFont="1" applyBorder="1" applyAlignment="1">
      <alignment vertical="center"/>
    </xf>
    <xf numFmtId="38" fontId="17" fillId="0" borderId="13" xfId="3" applyFont="1" applyBorder="1" applyAlignment="1">
      <alignment vertical="center"/>
    </xf>
    <xf numFmtId="0" fontId="21" fillId="0" borderId="0" xfId="2" applyFont="1" applyAlignment="1">
      <alignment vertical="top"/>
    </xf>
    <xf numFmtId="0" fontId="17" fillId="0" borderId="14" xfId="2" applyFont="1" applyBorder="1" applyAlignment="1">
      <alignment vertical="center"/>
    </xf>
    <xf numFmtId="0" fontId="17" fillId="0" borderId="14" xfId="2" applyFont="1" applyBorder="1" applyAlignment="1">
      <alignment horizontal="center" vertical="center"/>
    </xf>
    <xf numFmtId="38" fontId="17" fillId="0" borderId="77" xfId="3" applyFont="1" applyBorder="1" applyAlignment="1">
      <alignment vertical="center"/>
    </xf>
    <xf numFmtId="38" fontId="17" fillId="0" borderId="78" xfId="3" applyFont="1" applyBorder="1" applyAlignment="1">
      <alignment vertical="center"/>
    </xf>
    <xf numFmtId="38" fontId="17" fillId="0" borderId="10" xfId="3" applyFont="1" applyBorder="1" applyAlignment="1">
      <alignment vertical="center"/>
    </xf>
    <xf numFmtId="38" fontId="17" fillId="0" borderId="36" xfId="3" applyFont="1" applyBorder="1" applyAlignment="1">
      <alignment vertical="center"/>
    </xf>
    <xf numFmtId="0" fontId="17" fillId="0" borderId="79" xfId="2" applyFont="1" applyBorder="1" applyAlignment="1">
      <alignment horizontal="center" vertical="center"/>
    </xf>
    <xf numFmtId="0" fontId="17" fillId="0" borderId="49" xfId="2" applyFont="1" applyBorder="1" applyAlignment="1">
      <alignment horizontal="center" vertical="center"/>
    </xf>
    <xf numFmtId="0" fontId="17" fillId="0" borderId="57" xfId="2" applyFont="1" applyBorder="1" applyAlignment="1">
      <alignment horizontal="center" vertical="center"/>
    </xf>
    <xf numFmtId="38" fontId="17" fillId="0" borderId="86" xfId="2" applyNumberFormat="1" applyFont="1" applyBorder="1" applyAlignment="1">
      <alignment vertical="center"/>
    </xf>
    <xf numFmtId="0" fontId="17" fillId="0" borderId="23" xfId="2" applyFont="1" applyBorder="1" applyAlignment="1">
      <alignment horizontal="center" vertical="center" wrapText="1"/>
    </xf>
    <xf numFmtId="38" fontId="17" fillId="0" borderId="87" xfId="2" applyNumberFormat="1" applyFont="1" applyBorder="1" applyAlignment="1">
      <alignment vertical="center"/>
    </xf>
    <xf numFmtId="0" fontId="21" fillId="0" borderId="0" xfId="2" applyFont="1" applyAlignment="1">
      <alignment vertical="center"/>
    </xf>
    <xf numFmtId="0" fontId="21" fillId="0" borderId="0" xfId="2" applyFont="1" applyAlignment="1">
      <alignment horizontal="left" vertical="center"/>
    </xf>
    <xf numFmtId="0" fontId="7" fillId="0" borderId="0" xfId="0" applyFont="1" applyAlignment="1">
      <alignment horizontal="left" vertical="top" wrapText="1"/>
    </xf>
    <xf numFmtId="0" fontId="7" fillId="0" borderId="49" xfId="0" applyFont="1" applyBorder="1" applyAlignment="1">
      <alignment horizontal="left" vertical="center"/>
    </xf>
    <xf numFmtId="0" fontId="7" fillId="0" borderId="23" xfId="0" applyFont="1" applyBorder="1" applyAlignment="1">
      <alignment horizontal="left" vertical="center"/>
    </xf>
    <xf numFmtId="0" fontId="7" fillId="0" borderId="54" xfId="0" applyFont="1" applyBorder="1" applyAlignment="1">
      <alignment horizontal="left" vertical="center"/>
    </xf>
    <xf numFmtId="0" fontId="7" fillId="0" borderId="60" xfId="0" applyFont="1" applyBorder="1" applyAlignment="1">
      <alignment horizontal="center" vertical="center"/>
    </xf>
    <xf numFmtId="0" fontId="7" fillId="0" borderId="61" xfId="0" applyFont="1" applyBorder="1" applyAlignment="1">
      <alignment horizontal="center" vertical="center"/>
    </xf>
    <xf numFmtId="0" fontId="7" fillId="0" borderId="37" xfId="0" applyFont="1" applyBorder="1" applyAlignment="1">
      <alignment horizontal="center" vertical="center"/>
    </xf>
    <xf numFmtId="0" fontId="7" fillId="0" borderId="4"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64" xfId="0" applyFont="1" applyBorder="1" applyAlignment="1">
      <alignment horizontal="center" vertical="center"/>
    </xf>
    <xf numFmtId="0" fontId="7" fillId="0" borderId="4" xfId="0" applyFont="1" applyBorder="1" applyAlignment="1">
      <alignment horizontal="center" vertical="center"/>
    </xf>
    <xf numFmtId="0" fontId="7" fillId="0" borderId="55" xfId="0" applyFont="1" applyBorder="1" applyAlignment="1">
      <alignment horizontal="right" vertical="center"/>
    </xf>
    <xf numFmtId="0" fontId="7" fillId="0" borderId="13" xfId="0" applyFont="1" applyBorder="1" applyAlignment="1">
      <alignment horizontal="right" vertical="center"/>
    </xf>
    <xf numFmtId="0" fontId="7" fillId="0" borderId="56" xfId="0" applyFont="1" applyBorder="1" applyAlignment="1">
      <alignment horizontal="right" vertical="center"/>
    </xf>
    <xf numFmtId="0" fontId="7" fillId="0" borderId="57" xfId="0" applyFont="1" applyBorder="1" applyAlignment="1">
      <alignment horizontal="right" vertical="center"/>
    </xf>
    <xf numFmtId="0" fontId="7" fillId="0" borderId="33" xfId="0" applyFont="1" applyBorder="1" applyAlignment="1">
      <alignment horizontal="right" vertical="center"/>
    </xf>
    <xf numFmtId="0" fontId="7" fillId="0" borderId="36" xfId="0" applyFont="1" applyBorder="1" applyAlignment="1">
      <alignment horizontal="right" vertical="center"/>
    </xf>
    <xf numFmtId="0" fontId="7" fillId="0" borderId="51" xfId="0" applyFont="1" applyBorder="1" applyAlignment="1">
      <alignment horizontal="center" vertical="center"/>
    </xf>
    <xf numFmtId="0" fontId="7" fillId="0" borderId="18" xfId="0" applyFont="1" applyBorder="1" applyAlignment="1">
      <alignment horizontal="center" vertical="center"/>
    </xf>
    <xf numFmtId="0" fontId="7" fillId="0" borderId="58" xfId="0" applyFont="1" applyBorder="1" applyAlignment="1">
      <alignment horizontal="center" vertical="center"/>
    </xf>
    <xf numFmtId="0" fontId="7" fillId="0" borderId="67" xfId="0" applyFont="1" applyBorder="1" applyAlignment="1">
      <alignment horizontal="center" vertical="center"/>
    </xf>
    <xf numFmtId="0" fontId="7" fillId="0" borderId="63" xfId="0" applyFont="1" applyBorder="1" applyAlignment="1">
      <alignment horizontal="center" vertical="center"/>
    </xf>
    <xf numFmtId="0" fontId="7" fillId="0" borderId="52" xfId="0" applyFont="1" applyBorder="1" applyAlignment="1">
      <alignment horizontal="left" vertical="center" wrapText="1"/>
    </xf>
    <xf numFmtId="0" fontId="7" fillId="0" borderId="47" xfId="0" applyFont="1" applyBorder="1" applyAlignment="1">
      <alignment horizontal="left" vertical="center" wrapText="1"/>
    </xf>
    <xf numFmtId="0" fontId="7" fillId="0" borderId="26" xfId="0" applyFont="1" applyBorder="1" applyAlignment="1">
      <alignment horizontal="left" vertical="center" wrapText="1"/>
    </xf>
    <xf numFmtId="0" fontId="7" fillId="0" borderId="15" xfId="0" applyFont="1" applyBorder="1" applyAlignment="1">
      <alignment horizontal="left" vertical="center" wrapText="1"/>
    </xf>
    <xf numFmtId="0" fontId="4" fillId="0" borderId="66" xfId="0" applyFont="1" applyBorder="1" applyAlignment="1">
      <alignment horizontal="center" vertical="center" wrapText="1"/>
    </xf>
    <xf numFmtId="0" fontId="4" fillId="0" borderId="59" xfId="0" applyFont="1" applyBorder="1" applyAlignment="1">
      <alignment horizontal="center" vertical="center" wrapText="1"/>
    </xf>
    <xf numFmtId="0" fontId="7" fillId="0" borderId="38" xfId="0" applyFont="1" applyBorder="1" applyAlignment="1">
      <alignment horizontal="right" vertical="center" wrapText="1"/>
    </xf>
    <xf numFmtId="0" fontId="7" fillId="0" borderId="27" xfId="0" applyFont="1" applyBorder="1" applyAlignment="1">
      <alignment horizontal="right" vertical="center" wrapText="1"/>
    </xf>
    <xf numFmtId="0" fontId="7" fillId="0" borderId="19" xfId="0" applyFont="1" applyBorder="1" applyAlignment="1">
      <alignment horizontal="right" vertical="center" wrapText="1"/>
    </xf>
    <xf numFmtId="0" fontId="7" fillId="0" borderId="41" xfId="0" applyFont="1" applyBorder="1" applyAlignment="1">
      <alignment horizontal="right" vertical="center" wrapText="1"/>
    </xf>
    <xf numFmtId="0" fontId="7" fillId="0" borderId="28" xfId="0" applyFont="1" applyBorder="1" applyAlignment="1">
      <alignment horizontal="right" vertical="center" wrapText="1"/>
    </xf>
    <xf numFmtId="0" fontId="7" fillId="0" borderId="45" xfId="0" applyFont="1" applyBorder="1" applyAlignment="1">
      <alignment horizontal="right" vertical="center" wrapText="1"/>
    </xf>
    <xf numFmtId="0" fontId="7" fillId="0" borderId="40" xfId="0" applyFont="1" applyBorder="1" applyAlignment="1">
      <alignment horizontal="center" vertical="center"/>
    </xf>
    <xf numFmtId="0" fontId="7" fillId="0" borderId="27" xfId="0" applyFont="1" applyBorder="1" applyAlignment="1">
      <alignment horizontal="right" vertical="center"/>
    </xf>
    <xf numFmtId="0" fontId="7" fillId="0" borderId="19" xfId="0" applyFont="1" applyBorder="1" applyAlignment="1">
      <alignment horizontal="right" vertical="center"/>
    </xf>
    <xf numFmtId="0" fontId="7" fillId="0" borderId="64" xfId="0" applyFont="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center" vertical="center"/>
    </xf>
    <xf numFmtId="0" fontId="4" fillId="0" borderId="26" xfId="0" applyFont="1" applyBorder="1" applyAlignment="1">
      <alignment horizontal="center" vertical="center"/>
    </xf>
    <xf numFmtId="0" fontId="4" fillId="0" borderId="44" xfId="0" applyFont="1" applyBorder="1" applyAlignment="1">
      <alignment horizontal="center" vertical="center"/>
    </xf>
    <xf numFmtId="0" fontId="4" fillId="0" borderId="38" xfId="0" applyFont="1" applyBorder="1" applyAlignment="1">
      <alignment horizontal="center" vertical="center" textRotation="255"/>
    </xf>
    <xf numFmtId="0" fontId="4" fillId="0" borderId="19" xfId="0" applyFont="1" applyBorder="1" applyAlignment="1">
      <alignment horizontal="center" vertical="center" textRotation="255"/>
    </xf>
    <xf numFmtId="0" fontId="7" fillId="0" borderId="42" xfId="0" applyFont="1" applyBorder="1" applyAlignment="1">
      <alignment horizontal="right" vertical="center"/>
    </xf>
    <xf numFmtId="0" fontId="7" fillId="0" borderId="34" xfId="0" applyFont="1" applyBorder="1" applyAlignment="1">
      <alignment horizontal="right" vertical="center"/>
    </xf>
    <xf numFmtId="0" fontId="7" fillId="0" borderId="8" xfId="0" applyFont="1" applyBorder="1" applyAlignment="1">
      <alignment horizontal="right" vertical="center"/>
    </xf>
    <xf numFmtId="0" fontId="7" fillId="0" borderId="12" xfId="0" applyFont="1" applyBorder="1" applyAlignment="1">
      <alignment horizontal="right" vertical="center"/>
    </xf>
    <xf numFmtId="38" fontId="7" fillId="0" borderId="69" xfId="1" applyFont="1" applyBorder="1" applyAlignment="1">
      <alignment horizontal="right" vertical="center"/>
    </xf>
    <xf numFmtId="38" fontId="7" fillId="0" borderId="70" xfId="1" applyFont="1" applyBorder="1" applyAlignment="1">
      <alignment horizontal="right" vertical="center"/>
    </xf>
    <xf numFmtId="0" fontId="7" fillId="0" borderId="25" xfId="0" applyFont="1" applyBorder="1" applyAlignment="1">
      <alignment horizontal="center" vertical="center"/>
    </xf>
    <xf numFmtId="0" fontId="7" fillId="0" borderId="6" xfId="0" applyFont="1" applyBorder="1" applyAlignment="1">
      <alignment horizontal="center" vertical="center"/>
    </xf>
    <xf numFmtId="0" fontId="9" fillId="0" borderId="26" xfId="0" applyFont="1" applyBorder="1" applyAlignment="1">
      <alignment horizontal="center" vertical="center"/>
    </xf>
    <xf numFmtId="0" fontId="9" fillId="0" borderId="17" xfId="0" applyFont="1" applyBorder="1" applyAlignment="1">
      <alignment horizontal="center" vertical="center"/>
    </xf>
    <xf numFmtId="0" fontId="7" fillId="0" borderId="38" xfId="0" applyFont="1" applyBorder="1" applyAlignment="1">
      <alignment horizontal="center" vertical="center"/>
    </xf>
    <xf numFmtId="0" fontId="7" fillId="0" borderId="2" xfId="0" applyFont="1" applyBorder="1" applyAlignment="1">
      <alignment horizontal="center" vertical="center"/>
    </xf>
    <xf numFmtId="0" fontId="4" fillId="0" borderId="38" xfId="0" applyFont="1" applyBorder="1" applyAlignment="1">
      <alignment horizontal="center" vertical="center"/>
    </xf>
    <xf numFmtId="0" fontId="4" fillId="0" borderId="2" xfId="0" applyFont="1" applyBorder="1" applyAlignment="1">
      <alignment horizontal="center" vertical="center"/>
    </xf>
    <xf numFmtId="0" fontId="7" fillId="0" borderId="41" xfId="0" applyFont="1" applyBorder="1" applyAlignment="1">
      <alignment horizontal="center" vertical="center"/>
    </xf>
    <xf numFmtId="0" fontId="7" fillId="0" borderId="22"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7" fillId="0" borderId="1" xfId="0" applyFont="1" applyBorder="1" applyAlignment="1">
      <alignment horizontal="center" vertical="center" wrapText="1"/>
    </xf>
    <xf numFmtId="0" fontId="4" fillId="0" borderId="1" xfId="0" applyFont="1" applyBorder="1" applyAlignment="1">
      <alignment horizontal="center" vertical="center"/>
    </xf>
    <xf numFmtId="0" fontId="7" fillId="0" borderId="21" xfId="0" applyFont="1" applyBorder="1" applyAlignment="1">
      <alignment horizontal="left" vertical="center"/>
    </xf>
    <xf numFmtId="0" fontId="7" fillId="0" borderId="22" xfId="0" applyFont="1" applyBorder="1" applyAlignment="1">
      <alignment horizontal="left" vertical="center"/>
    </xf>
    <xf numFmtId="0" fontId="7" fillId="0" borderId="11" xfId="0" applyFont="1" applyBorder="1" applyAlignment="1">
      <alignment horizontal="left" vertical="center"/>
    </xf>
    <xf numFmtId="0" fontId="7" fillId="0" borderId="10" xfId="0" applyFont="1" applyBorder="1" applyAlignment="1">
      <alignment horizontal="left" vertical="center"/>
    </xf>
    <xf numFmtId="0" fontId="9" fillId="0" borderId="16" xfId="0" applyFont="1" applyBorder="1" applyAlignment="1">
      <alignment horizontal="center" vertical="center"/>
    </xf>
    <xf numFmtId="0" fontId="14" fillId="0" borderId="0" xfId="0" applyFont="1" applyAlignment="1">
      <alignment horizontal="left" vertical="center" wrapText="1"/>
    </xf>
    <xf numFmtId="0" fontId="7" fillId="0" borderId="31" xfId="0" applyFont="1" applyBorder="1" applyAlignment="1">
      <alignment horizontal="left" vertical="center"/>
    </xf>
    <xf numFmtId="0" fontId="7" fillId="0" borderId="32" xfId="0" applyFont="1" applyBorder="1" applyAlignment="1">
      <alignment horizontal="left" vertical="center"/>
    </xf>
    <xf numFmtId="0" fontId="7" fillId="0" borderId="26" xfId="0" applyFont="1" applyBorder="1" applyAlignment="1">
      <alignment horizontal="center" vertical="center"/>
    </xf>
    <xf numFmtId="0" fontId="7" fillId="0" borderId="15" xfId="0" applyFont="1" applyBorder="1" applyAlignment="1">
      <alignment horizontal="center" vertical="center"/>
    </xf>
    <xf numFmtId="0" fontId="7" fillId="0" borderId="17" xfId="0" applyFont="1" applyBorder="1" applyAlignment="1">
      <alignment horizontal="center" vertical="center"/>
    </xf>
    <xf numFmtId="0" fontId="7" fillId="0" borderId="41" xfId="0" applyFont="1" applyBorder="1" applyAlignment="1">
      <alignment horizontal="right" vertical="center"/>
    </xf>
    <xf numFmtId="0" fontId="7" fillId="0" borderId="45" xfId="0" applyFont="1" applyBorder="1" applyAlignment="1">
      <alignment horizontal="right" vertical="center"/>
    </xf>
    <xf numFmtId="0" fontId="7" fillId="0" borderId="42" xfId="0" applyFont="1" applyBorder="1" applyAlignment="1">
      <alignment horizontal="center" vertical="center"/>
    </xf>
    <xf numFmtId="0" fontId="7" fillId="0" borderId="32" xfId="0" applyFont="1" applyBorder="1" applyAlignment="1">
      <alignment horizontal="center" vertical="center"/>
    </xf>
    <xf numFmtId="0" fontId="7" fillId="0" borderId="19" xfId="0" applyFont="1" applyBorder="1" applyAlignment="1">
      <alignment horizontal="center" vertical="center"/>
    </xf>
    <xf numFmtId="0" fontId="7" fillId="0" borderId="43" xfId="0" applyFont="1" applyBorder="1" applyAlignment="1">
      <alignment horizontal="center" vertical="center"/>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6" xfId="0" applyFont="1" applyBorder="1" applyAlignment="1">
      <alignment horizontal="center" vertical="center"/>
    </xf>
    <xf numFmtId="0" fontId="7" fillId="0" borderId="20" xfId="0" applyFont="1" applyBorder="1" applyAlignment="1">
      <alignment horizontal="center" vertical="center" wrapText="1"/>
    </xf>
    <xf numFmtId="0" fontId="7" fillId="0" borderId="24" xfId="0" applyFont="1" applyBorder="1" applyAlignment="1">
      <alignment horizontal="center" vertical="center" wrapText="1"/>
    </xf>
    <xf numFmtId="0" fontId="17" fillId="0" borderId="27" xfId="2" applyFont="1" applyBorder="1" applyAlignment="1">
      <alignment horizontal="right" vertical="center"/>
    </xf>
    <xf numFmtId="0" fontId="17" fillId="0" borderId="19" xfId="2" applyFont="1" applyBorder="1" applyAlignment="1">
      <alignment horizontal="right" vertical="center"/>
    </xf>
    <xf numFmtId="0" fontId="17" fillId="0" borderId="0" xfId="2" applyFont="1" applyAlignment="1">
      <alignment horizontal="right" vertical="center"/>
    </xf>
    <xf numFmtId="0" fontId="17" fillId="0" borderId="11" xfId="2" applyFont="1" applyBorder="1" applyAlignment="1">
      <alignment horizontal="center" vertical="center"/>
    </xf>
    <xf numFmtId="0" fontId="17" fillId="0" borderId="47" xfId="2" applyFont="1" applyBorder="1" applyAlignment="1">
      <alignment horizontal="center" vertical="center"/>
    </xf>
    <xf numFmtId="0" fontId="17" fillId="0" borderId="26" xfId="2" applyFont="1" applyBorder="1" applyAlignment="1">
      <alignment horizontal="right" vertical="center"/>
    </xf>
    <xf numFmtId="0" fontId="17" fillId="0" borderId="15" xfId="2" applyFont="1" applyBorder="1" applyAlignment="1">
      <alignment horizontal="right" vertical="center"/>
    </xf>
    <xf numFmtId="0" fontId="21" fillId="0" borderId="0" xfId="2" applyFont="1" applyAlignment="1">
      <alignment horizontal="left" vertical="top" wrapText="1"/>
    </xf>
    <xf numFmtId="0" fontId="17" fillId="0" borderId="72" xfId="2" applyFont="1" applyBorder="1" applyAlignment="1">
      <alignment horizontal="center" vertical="center"/>
    </xf>
    <xf numFmtId="38" fontId="17" fillId="0" borderId="15" xfId="2" applyNumberFormat="1" applyFont="1" applyBorder="1" applyAlignment="1">
      <alignment horizontal="right" vertical="center"/>
    </xf>
    <xf numFmtId="38" fontId="17" fillId="0" borderId="44" xfId="2" applyNumberFormat="1" applyFont="1" applyBorder="1" applyAlignment="1">
      <alignment horizontal="right" vertical="center"/>
    </xf>
    <xf numFmtId="0" fontId="17" fillId="0" borderId="80" xfId="2" applyFont="1" applyBorder="1" applyAlignment="1">
      <alignment horizontal="center" vertical="center"/>
    </xf>
    <xf numFmtId="0" fontId="17" fillId="0" borderId="81" xfId="2" applyFont="1" applyBorder="1" applyAlignment="1">
      <alignment horizontal="center" vertical="center"/>
    </xf>
    <xf numFmtId="0" fontId="17" fillId="0" borderId="29" xfId="2" applyFont="1" applyBorder="1" applyAlignment="1">
      <alignment horizontal="center" vertical="center"/>
    </xf>
    <xf numFmtId="0" fontId="17" fillId="0" borderId="84" xfId="2" applyFont="1" applyBorder="1" applyAlignment="1">
      <alignment horizontal="center" vertical="center"/>
    </xf>
    <xf numFmtId="0" fontId="17" fillId="0" borderId="82" xfId="2" applyFont="1" applyBorder="1" applyAlignment="1">
      <alignment horizontal="center" vertical="center"/>
    </xf>
    <xf numFmtId="0" fontId="17" fillId="0" borderId="83" xfId="2" applyFont="1" applyBorder="1" applyAlignment="1">
      <alignment horizontal="center" vertical="center"/>
    </xf>
    <xf numFmtId="38" fontId="17" fillId="0" borderId="31" xfId="3" applyFont="1" applyBorder="1" applyAlignment="1">
      <alignment horizontal="right" vertical="center"/>
    </xf>
    <xf numFmtId="38" fontId="17" fillId="0" borderId="85" xfId="3" applyFont="1" applyBorder="1" applyAlignment="1">
      <alignment horizontal="right" vertical="center"/>
    </xf>
    <xf numFmtId="38" fontId="17" fillId="0" borderId="21" xfId="3" applyFont="1" applyBorder="1" applyAlignment="1">
      <alignment horizontal="right" vertical="center"/>
    </xf>
    <xf numFmtId="38" fontId="17" fillId="0" borderId="28" xfId="3" applyFont="1" applyBorder="1" applyAlignment="1">
      <alignment horizontal="right" vertical="center"/>
    </xf>
    <xf numFmtId="38" fontId="17" fillId="0" borderId="22" xfId="3" applyFont="1" applyBorder="1" applyAlignment="1">
      <alignment horizontal="right" vertical="center"/>
    </xf>
  </cellXfs>
  <cellStyles count="4">
    <cellStyle name="桁区切り" xfId="1" builtinId="6"/>
    <cellStyle name="桁区切り 2" xfId="3" xr:uid="{693D82F9-8642-4349-AC32-90170F67202F}"/>
    <cellStyle name="標準" xfId="0" builtinId="0"/>
    <cellStyle name="標準 2" xfId="2" xr:uid="{9FC34344-D9E1-44CC-9576-6DD35C4104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33618</xdr:colOff>
      <xdr:row>8</xdr:row>
      <xdr:rowOff>0</xdr:rowOff>
    </xdr:from>
    <xdr:to>
      <xdr:col>9</xdr:col>
      <xdr:colOff>470648</xdr:colOff>
      <xdr:row>9</xdr:row>
      <xdr:rowOff>11206</xdr:rowOff>
    </xdr:to>
    <xdr:sp macro="" textlink="">
      <xdr:nvSpPr>
        <xdr:cNvPr id="2" name="正方形/長方形 1">
          <a:extLst>
            <a:ext uri="{FF2B5EF4-FFF2-40B4-BE49-F238E27FC236}">
              <a16:creationId xmlns:a16="http://schemas.microsoft.com/office/drawing/2014/main" id="{7D5BD06C-4219-44EC-B2FA-C842313F8B98}"/>
            </a:ext>
          </a:extLst>
        </xdr:cNvPr>
        <xdr:cNvSpPr/>
      </xdr:nvSpPr>
      <xdr:spPr>
        <a:xfrm>
          <a:off x="6205818" y="1371600"/>
          <a:ext cx="437030" cy="1826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a:t>
          </a:r>
          <a:r>
            <a:rPr kumimoji="1" lang="en-US" altLang="ja-JP" sz="1100" b="1">
              <a:solidFill>
                <a:sysClr val="windowText" lastClr="000000"/>
              </a:solidFill>
            </a:rPr>
            <a:t>C</a:t>
          </a:r>
          <a:r>
            <a:rPr kumimoji="1" lang="ja-JP" altLang="en-US" sz="1100" b="1">
              <a:solidFill>
                <a:sysClr val="windowText" lastClr="000000"/>
              </a:solidFill>
            </a:rPr>
            <a:t>）</a:t>
          </a:r>
        </a:p>
      </xdr:txBody>
    </xdr:sp>
    <xdr:clientData/>
  </xdr:twoCellAnchor>
  <xdr:twoCellAnchor>
    <xdr:from>
      <xdr:col>7</xdr:col>
      <xdr:colOff>0</xdr:colOff>
      <xdr:row>19</xdr:row>
      <xdr:rowOff>0</xdr:rowOff>
    </xdr:from>
    <xdr:to>
      <xdr:col>7</xdr:col>
      <xdr:colOff>481853</xdr:colOff>
      <xdr:row>20</xdr:row>
      <xdr:rowOff>0</xdr:rowOff>
    </xdr:to>
    <xdr:sp macro="" textlink="">
      <xdr:nvSpPr>
        <xdr:cNvPr id="3" name="正方形/長方形 2">
          <a:extLst>
            <a:ext uri="{FF2B5EF4-FFF2-40B4-BE49-F238E27FC236}">
              <a16:creationId xmlns:a16="http://schemas.microsoft.com/office/drawing/2014/main" id="{EE22E10C-B0BB-41F0-9F61-F84BDFF8153B}"/>
            </a:ext>
          </a:extLst>
        </xdr:cNvPr>
        <xdr:cNvSpPr/>
      </xdr:nvSpPr>
      <xdr:spPr>
        <a:xfrm>
          <a:off x="4800600" y="3257550"/>
          <a:ext cx="481853" cy="171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a:t>
          </a:r>
          <a:r>
            <a:rPr kumimoji="1" lang="en-US" altLang="ja-JP" sz="1100" b="1">
              <a:solidFill>
                <a:sysClr val="windowText" lastClr="000000"/>
              </a:solidFill>
            </a:rPr>
            <a:t>A</a:t>
          </a:r>
          <a:r>
            <a:rPr kumimoji="1" lang="ja-JP" altLang="en-US" sz="1100" b="1">
              <a:solidFill>
                <a:sysClr val="windowText" lastClr="000000"/>
              </a:solidFill>
            </a:rPr>
            <a:t>）</a:t>
          </a:r>
        </a:p>
      </xdr:txBody>
    </xdr:sp>
    <xdr:clientData/>
  </xdr:twoCellAnchor>
  <xdr:twoCellAnchor>
    <xdr:from>
      <xdr:col>8</xdr:col>
      <xdr:colOff>0</xdr:colOff>
      <xdr:row>19</xdr:row>
      <xdr:rowOff>0</xdr:rowOff>
    </xdr:from>
    <xdr:to>
      <xdr:col>8</xdr:col>
      <xdr:colOff>481853</xdr:colOff>
      <xdr:row>19</xdr:row>
      <xdr:rowOff>381000</xdr:rowOff>
    </xdr:to>
    <xdr:sp macro="" textlink="">
      <xdr:nvSpPr>
        <xdr:cNvPr id="4" name="正方形/長方形 3">
          <a:extLst>
            <a:ext uri="{FF2B5EF4-FFF2-40B4-BE49-F238E27FC236}">
              <a16:creationId xmlns:a16="http://schemas.microsoft.com/office/drawing/2014/main" id="{3364414A-B3DF-455D-8DE3-1D95FA988199}"/>
            </a:ext>
          </a:extLst>
        </xdr:cNvPr>
        <xdr:cNvSpPr/>
      </xdr:nvSpPr>
      <xdr:spPr>
        <a:xfrm>
          <a:off x="5486400" y="3257550"/>
          <a:ext cx="481853" cy="171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a:t>
          </a:r>
          <a:r>
            <a:rPr kumimoji="1" lang="en-US" altLang="ja-JP" sz="1100" b="1">
              <a:solidFill>
                <a:sysClr val="windowText" lastClr="000000"/>
              </a:solidFill>
            </a:rPr>
            <a:t>B</a:t>
          </a:r>
          <a:r>
            <a:rPr kumimoji="1" lang="ja-JP" altLang="en-US" sz="1100" b="1">
              <a:solidFill>
                <a:sysClr val="windowText" lastClr="000000"/>
              </a:solidFill>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43</xdr:col>
      <xdr:colOff>13607</xdr:colOff>
      <xdr:row>22</xdr:row>
      <xdr:rowOff>13606</xdr:rowOff>
    </xdr:from>
    <xdr:to>
      <xdr:col>43</xdr:col>
      <xdr:colOff>495460</xdr:colOff>
      <xdr:row>22</xdr:row>
      <xdr:rowOff>544285</xdr:rowOff>
    </xdr:to>
    <xdr:sp macro="" textlink="">
      <xdr:nvSpPr>
        <xdr:cNvPr id="2" name="正方形/長方形 1">
          <a:extLst>
            <a:ext uri="{FF2B5EF4-FFF2-40B4-BE49-F238E27FC236}">
              <a16:creationId xmlns:a16="http://schemas.microsoft.com/office/drawing/2014/main" id="{7A8ADE28-58C1-4193-B0E6-18DEF64C4CE5}"/>
            </a:ext>
          </a:extLst>
        </xdr:cNvPr>
        <xdr:cNvSpPr/>
      </xdr:nvSpPr>
      <xdr:spPr>
        <a:xfrm>
          <a:off x="21330557" y="9529081"/>
          <a:ext cx="481853" cy="5306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a:t>
          </a:r>
          <a:r>
            <a:rPr kumimoji="1" lang="en-US" altLang="ja-JP" sz="1100" b="1">
              <a:solidFill>
                <a:sysClr val="windowText" lastClr="000000"/>
              </a:solidFill>
            </a:rPr>
            <a:t>A</a:t>
          </a:r>
          <a:r>
            <a:rPr kumimoji="1" lang="ja-JP" altLang="en-US" sz="1100" b="1">
              <a:solidFill>
                <a:sysClr val="windowText" lastClr="000000"/>
              </a:solidFill>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DDA03-6368-41E7-A831-F4592CA277F7}">
  <sheetPr>
    <pageSetUpPr fitToPage="1"/>
  </sheetPr>
  <dimension ref="B1:J51"/>
  <sheetViews>
    <sheetView tabSelected="1" view="pageBreakPreview" topLeftCell="A25" zoomScale="70" zoomScaleNormal="100" zoomScaleSheetLayoutView="70" workbookViewId="0">
      <selection activeCell="G29" sqref="G29"/>
    </sheetView>
  </sheetViews>
  <sheetFormatPr defaultColWidth="9" defaultRowHeight="13" x14ac:dyDescent="0.2"/>
  <cols>
    <col min="1" max="1" width="5.54296875" style="2" customWidth="1"/>
    <col min="2" max="2" width="6.1796875" style="2" customWidth="1"/>
    <col min="3" max="3" width="13.81640625" style="2" customWidth="1"/>
    <col min="4" max="4" width="7.54296875" style="2" customWidth="1"/>
    <col min="5" max="9" width="20.1796875" style="2" customWidth="1"/>
    <col min="10" max="10" width="20.26953125" style="2" customWidth="1"/>
    <col min="11" max="16384" width="9" style="2"/>
  </cols>
  <sheetData>
    <row r="1" spans="2:10" s="67" customFormat="1" ht="31.5" customHeight="1" x14ac:dyDescent="0.2">
      <c r="B1" s="1" t="s">
        <v>0</v>
      </c>
    </row>
    <row r="2" spans="2:10" ht="18.75" customHeight="1" x14ac:dyDescent="0.2"/>
    <row r="3" spans="2:10" ht="62.25" customHeight="1" x14ac:dyDescent="0.2">
      <c r="B3" s="216" t="s">
        <v>1</v>
      </c>
      <c r="C3" s="217"/>
      <c r="D3" s="217"/>
      <c r="E3" s="217"/>
      <c r="F3" s="217"/>
      <c r="G3" s="217"/>
      <c r="H3" s="217"/>
      <c r="I3" s="217"/>
      <c r="J3" s="217"/>
    </row>
    <row r="4" spans="2:10" ht="20.25" customHeight="1" x14ac:dyDescent="0.2">
      <c r="B4" s="3"/>
      <c r="C4" s="3"/>
      <c r="D4" s="3"/>
    </row>
    <row r="5" spans="2:10" ht="30.75" customHeight="1" thickBot="1" x14ac:dyDescent="0.25">
      <c r="B5" s="4" t="s">
        <v>2</v>
      </c>
      <c r="C5" s="4"/>
      <c r="D5" s="4"/>
    </row>
    <row r="6" spans="2:10" ht="47.25" customHeight="1" x14ac:dyDescent="0.2">
      <c r="B6" s="232" t="s">
        <v>3</v>
      </c>
      <c r="C6" s="233"/>
      <c r="D6" s="95" t="s">
        <v>4</v>
      </c>
      <c r="E6" s="94" t="s">
        <v>178</v>
      </c>
      <c r="F6" s="240" t="s">
        <v>5</v>
      </c>
      <c r="G6" s="233"/>
      <c r="H6" s="94" t="s">
        <v>6</v>
      </c>
      <c r="I6" s="5" t="s">
        <v>7</v>
      </c>
      <c r="J6" s="6" t="s">
        <v>8</v>
      </c>
    </row>
    <row r="7" spans="2:10" ht="22.5" customHeight="1" thickBot="1" x14ac:dyDescent="0.25">
      <c r="B7" s="230"/>
      <c r="C7" s="231"/>
      <c r="D7" s="92"/>
      <c r="E7" s="7" t="s">
        <v>9</v>
      </c>
      <c r="F7" s="246"/>
      <c r="G7" s="231"/>
      <c r="H7" s="7" t="s">
        <v>10</v>
      </c>
      <c r="I7" s="8" t="s">
        <v>11</v>
      </c>
      <c r="J7" s="9" t="s">
        <v>12</v>
      </c>
    </row>
    <row r="8" spans="2:10" ht="19.5" customHeight="1" thickTop="1" x14ac:dyDescent="0.2">
      <c r="B8" s="234"/>
      <c r="C8" s="235"/>
      <c r="D8" s="97"/>
      <c r="E8" s="10" t="s">
        <v>13</v>
      </c>
      <c r="F8" s="241"/>
      <c r="G8" s="235"/>
      <c r="H8" s="10" t="s">
        <v>14</v>
      </c>
      <c r="I8" s="11" t="s">
        <v>15</v>
      </c>
      <c r="J8" s="12" t="s">
        <v>16</v>
      </c>
    </row>
    <row r="9" spans="2:10" ht="25.5" customHeight="1" thickBot="1" x14ac:dyDescent="0.25">
      <c r="B9" s="236"/>
      <c r="C9" s="237"/>
      <c r="D9" s="98"/>
      <c r="E9" s="13"/>
      <c r="F9" s="242"/>
      <c r="G9" s="243"/>
      <c r="H9" s="14"/>
      <c r="I9" s="61">
        <f>ROUNDDOWN((E9/2)/60*H9,)</f>
        <v>0</v>
      </c>
      <c r="J9" s="76" t="e">
        <f>ROUND(I20/H20*1000,)</f>
        <v>#DIV/0!</v>
      </c>
    </row>
    <row r="10" spans="2:10" ht="25.5" customHeight="1" thickTop="1" x14ac:dyDescent="0.2">
      <c r="B10" s="238"/>
      <c r="C10" s="239"/>
      <c r="D10" s="99"/>
      <c r="E10" s="15"/>
      <c r="F10" s="244"/>
      <c r="G10" s="245"/>
      <c r="H10" s="16"/>
      <c r="I10" s="62">
        <f t="shared" ref="I10:I19" si="0">ROUNDDOWN((E10/2)/60*H10,)</f>
        <v>0</v>
      </c>
      <c r="J10" s="75"/>
    </row>
    <row r="11" spans="2:10" ht="25.5" customHeight="1" x14ac:dyDescent="0.2">
      <c r="B11" s="238"/>
      <c r="C11" s="239"/>
      <c r="D11" s="99"/>
      <c r="E11" s="15"/>
      <c r="F11" s="244"/>
      <c r="G11" s="245"/>
      <c r="H11" s="16"/>
      <c r="I11" s="62">
        <f t="shared" si="0"/>
        <v>0</v>
      </c>
      <c r="J11" s="74"/>
    </row>
    <row r="12" spans="2:10" ht="25.5" customHeight="1" x14ac:dyDescent="0.2">
      <c r="B12" s="238"/>
      <c r="C12" s="239"/>
      <c r="D12" s="99"/>
      <c r="E12" s="15"/>
      <c r="F12" s="244"/>
      <c r="G12" s="245"/>
      <c r="H12" s="16"/>
      <c r="I12" s="62">
        <f t="shared" si="0"/>
        <v>0</v>
      </c>
      <c r="J12" s="74"/>
    </row>
    <row r="13" spans="2:10" ht="25.5" customHeight="1" x14ac:dyDescent="0.2">
      <c r="B13" s="238"/>
      <c r="C13" s="239"/>
      <c r="D13" s="99"/>
      <c r="E13" s="15"/>
      <c r="F13" s="244"/>
      <c r="G13" s="245"/>
      <c r="H13" s="16"/>
      <c r="I13" s="62">
        <f t="shared" si="0"/>
        <v>0</v>
      </c>
      <c r="J13" s="74"/>
    </row>
    <row r="14" spans="2:10" ht="25.5" customHeight="1" x14ac:dyDescent="0.2">
      <c r="B14" s="238"/>
      <c r="C14" s="239"/>
      <c r="D14" s="99"/>
      <c r="E14" s="15"/>
      <c r="F14" s="244"/>
      <c r="G14" s="245"/>
      <c r="H14" s="16"/>
      <c r="I14" s="62">
        <f t="shared" si="0"/>
        <v>0</v>
      </c>
      <c r="J14" s="74"/>
    </row>
    <row r="15" spans="2:10" ht="25.5" customHeight="1" x14ac:dyDescent="0.2">
      <c r="B15" s="238"/>
      <c r="C15" s="239"/>
      <c r="D15" s="99"/>
      <c r="E15" s="15"/>
      <c r="F15" s="244"/>
      <c r="G15" s="245"/>
      <c r="H15" s="16"/>
      <c r="I15" s="62">
        <f t="shared" si="0"/>
        <v>0</v>
      </c>
      <c r="J15" s="74"/>
    </row>
    <row r="16" spans="2:10" ht="25.5" customHeight="1" x14ac:dyDescent="0.2">
      <c r="B16" s="238"/>
      <c r="C16" s="239"/>
      <c r="D16" s="99"/>
      <c r="E16" s="15"/>
      <c r="F16" s="244"/>
      <c r="G16" s="245"/>
      <c r="H16" s="16"/>
      <c r="I16" s="62">
        <f t="shared" si="0"/>
        <v>0</v>
      </c>
      <c r="J16" s="74"/>
    </row>
    <row r="17" spans="2:10" ht="25.5" customHeight="1" x14ac:dyDescent="0.2">
      <c r="B17" s="238"/>
      <c r="C17" s="239"/>
      <c r="D17" s="99"/>
      <c r="E17" s="15"/>
      <c r="F17" s="244"/>
      <c r="G17" s="245"/>
      <c r="H17" s="16"/>
      <c r="I17" s="62">
        <f t="shared" si="0"/>
        <v>0</v>
      </c>
      <c r="J17" s="74"/>
    </row>
    <row r="18" spans="2:10" ht="25.5" customHeight="1" x14ac:dyDescent="0.2">
      <c r="B18" s="238"/>
      <c r="C18" s="239"/>
      <c r="D18" s="99"/>
      <c r="E18" s="15"/>
      <c r="F18" s="244"/>
      <c r="G18" s="245"/>
      <c r="H18" s="16"/>
      <c r="I18" s="62">
        <f t="shared" si="0"/>
        <v>0</v>
      </c>
      <c r="J18" s="74"/>
    </row>
    <row r="19" spans="2:10" ht="25.5" customHeight="1" thickBot="1" x14ac:dyDescent="0.25">
      <c r="B19" s="255"/>
      <c r="C19" s="256"/>
      <c r="D19" s="93"/>
      <c r="E19" s="17"/>
      <c r="F19" s="248"/>
      <c r="G19" s="249"/>
      <c r="H19" s="18"/>
      <c r="I19" s="63">
        <f t="shared" si="0"/>
        <v>0</v>
      </c>
      <c r="J19" s="74"/>
    </row>
    <row r="20" spans="2:10" ht="31.5" customHeight="1" thickBot="1" x14ac:dyDescent="0.25">
      <c r="B20" s="250" t="s">
        <v>17</v>
      </c>
      <c r="C20" s="251"/>
      <c r="D20" s="251"/>
      <c r="E20" s="252"/>
      <c r="F20" s="261"/>
      <c r="G20" s="252"/>
      <c r="H20" s="19">
        <f>SUM(H9:H19)</f>
        <v>0</v>
      </c>
      <c r="I20" s="20">
        <f>SUM(I9:I19)</f>
        <v>0</v>
      </c>
      <c r="J20" s="73"/>
    </row>
    <row r="21" spans="2:10" ht="9.75" customHeight="1" x14ac:dyDescent="0.2"/>
    <row r="22" spans="2:10" s="67" customFormat="1" ht="69" customHeight="1" x14ac:dyDescent="0.2">
      <c r="B22" s="21" t="s">
        <v>18</v>
      </c>
      <c r="C22" s="178" t="s">
        <v>19</v>
      </c>
      <c r="D22" s="178"/>
      <c r="E22" s="178"/>
      <c r="F22" s="178"/>
      <c r="G22" s="178"/>
      <c r="H22" s="178"/>
      <c r="I22" s="178"/>
      <c r="J22" s="178"/>
    </row>
    <row r="23" spans="2:10" s="67" customFormat="1" ht="24" customHeight="1" x14ac:dyDescent="0.2">
      <c r="B23" s="21" t="s">
        <v>20</v>
      </c>
      <c r="C23" s="178" t="s">
        <v>21</v>
      </c>
      <c r="D23" s="178"/>
      <c r="E23" s="178"/>
      <c r="F23" s="178"/>
      <c r="G23" s="178"/>
      <c r="H23" s="178"/>
      <c r="I23" s="178"/>
      <c r="J23" s="178"/>
    </row>
    <row r="24" spans="2:10" s="67" customFormat="1" ht="24" customHeight="1" x14ac:dyDescent="0.2">
      <c r="B24" s="21" t="s">
        <v>22</v>
      </c>
      <c r="C24" s="178" t="s">
        <v>23</v>
      </c>
      <c r="D24" s="178"/>
      <c r="E24" s="178"/>
      <c r="F24" s="178"/>
      <c r="G24" s="178"/>
      <c r="H24" s="178"/>
      <c r="I24" s="178"/>
      <c r="J24" s="178"/>
    </row>
    <row r="25" spans="2:10" ht="10.5" customHeight="1" x14ac:dyDescent="0.2"/>
    <row r="26" spans="2:10" ht="32.25" customHeight="1" thickBot="1" x14ac:dyDescent="0.25">
      <c r="B26" s="4" t="s">
        <v>24</v>
      </c>
      <c r="C26" s="4"/>
      <c r="D26" s="4"/>
    </row>
    <row r="27" spans="2:10" ht="28.5" customHeight="1" x14ac:dyDescent="0.2">
      <c r="B27" s="232"/>
      <c r="C27" s="257"/>
      <c r="D27" s="198" t="s">
        <v>25</v>
      </c>
      <c r="E27" s="188"/>
      <c r="F27" s="212"/>
      <c r="G27" s="259" t="s">
        <v>181</v>
      </c>
      <c r="H27" s="262" t="s">
        <v>26</v>
      </c>
    </row>
    <row r="28" spans="2:10" ht="28.5" customHeight="1" x14ac:dyDescent="0.2">
      <c r="B28" s="228"/>
      <c r="C28" s="258"/>
      <c r="D28" s="228" t="s">
        <v>27</v>
      </c>
      <c r="E28" s="229"/>
      <c r="F28" s="91" t="s">
        <v>28</v>
      </c>
      <c r="G28" s="260"/>
      <c r="H28" s="263"/>
    </row>
    <row r="29" spans="2:10" ht="47.25" customHeight="1" thickBot="1" x14ac:dyDescent="0.25">
      <c r="B29" s="218"/>
      <c r="C29" s="219"/>
      <c r="D29" s="230" t="s">
        <v>29</v>
      </c>
      <c r="E29" s="231"/>
      <c r="F29" s="23" t="s">
        <v>30</v>
      </c>
      <c r="G29" s="24" t="s">
        <v>31</v>
      </c>
      <c r="H29" s="25" t="s">
        <v>32</v>
      </c>
    </row>
    <row r="30" spans="2:10" ht="14.25" customHeight="1" thickTop="1" x14ac:dyDescent="0.2">
      <c r="B30" s="220"/>
      <c r="C30" s="221"/>
      <c r="D30" s="72"/>
      <c r="E30" s="26" t="s">
        <v>33</v>
      </c>
      <c r="F30" s="26" t="s">
        <v>16</v>
      </c>
      <c r="G30" s="27" t="s">
        <v>34</v>
      </c>
      <c r="H30" s="28" t="s">
        <v>35</v>
      </c>
    </row>
    <row r="31" spans="2:10" ht="25.5" customHeight="1" x14ac:dyDescent="0.2">
      <c r="B31" s="253" t="s">
        <v>36</v>
      </c>
      <c r="C31" s="254"/>
      <c r="D31" s="29"/>
      <c r="E31" s="70"/>
      <c r="F31" s="71" t="e">
        <f>ROUNDDOWN(J$9*E31%/12/2,)</f>
        <v>#DIV/0!</v>
      </c>
      <c r="G31" s="226">
        <v>1000</v>
      </c>
      <c r="H31" s="30"/>
    </row>
    <row r="32" spans="2:10" ht="25.5" customHeight="1" x14ac:dyDescent="0.2">
      <c r="B32" s="224" t="s">
        <v>37</v>
      </c>
      <c r="C32" s="225"/>
      <c r="D32" s="29"/>
      <c r="E32" s="70"/>
      <c r="F32" s="15" t="e">
        <f t="shared" ref="F32:F42" si="1">ROUNDDOWN(J$9*E32%/12/2,)</f>
        <v>#DIV/0!</v>
      </c>
      <c r="G32" s="226"/>
      <c r="H32" s="30"/>
    </row>
    <row r="33" spans="2:10" ht="25.5" customHeight="1" x14ac:dyDescent="0.2">
      <c r="B33" s="224" t="s">
        <v>38</v>
      </c>
      <c r="C33" s="225"/>
      <c r="D33" s="29"/>
      <c r="E33" s="70"/>
      <c r="F33" s="15" t="e">
        <f t="shared" si="1"/>
        <v>#DIV/0!</v>
      </c>
      <c r="G33" s="226"/>
      <c r="H33" s="30"/>
    </row>
    <row r="34" spans="2:10" ht="25.5" customHeight="1" x14ac:dyDescent="0.2">
      <c r="B34" s="224" t="s">
        <v>39</v>
      </c>
      <c r="C34" s="225"/>
      <c r="D34" s="29"/>
      <c r="E34" s="70"/>
      <c r="F34" s="15" t="e">
        <f t="shared" si="1"/>
        <v>#DIV/0!</v>
      </c>
      <c r="G34" s="226"/>
      <c r="H34" s="30"/>
    </row>
    <row r="35" spans="2:10" ht="25.5" customHeight="1" x14ac:dyDescent="0.2">
      <c r="B35" s="224" t="s">
        <v>40</v>
      </c>
      <c r="C35" s="225"/>
      <c r="D35" s="29"/>
      <c r="E35" s="70"/>
      <c r="F35" s="15" t="e">
        <f t="shared" si="1"/>
        <v>#DIV/0!</v>
      </c>
      <c r="G35" s="226"/>
      <c r="H35" s="30"/>
    </row>
    <row r="36" spans="2:10" ht="25.5" customHeight="1" x14ac:dyDescent="0.2">
      <c r="B36" s="224" t="s">
        <v>41</v>
      </c>
      <c r="C36" s="225"/>
      <c r="D36" s="29"/>
      <c r="E36" s="70"/>
      <c r="F36" s="15" t="e">
        <f t="shared" si="1"/>
        <v>#DIV/0!</v>
      </c>
      <c r="G36" s="226"/>
      <c r="H36" s="30"/>
    </row>
    <row r="37" spans="2:10" ht="25.5" customHeight="1" x14ac:dyDescent="0.2">
      <c r="B37" s="224" t="s">
        <v>42</v>
      </c>
      <c r="C37" s="225"/>
      <c r="D37" s="29"/>
      <c r="E37" s="70"/>
      <c r="F37" s="15" t="e">
        <f t="shared" si="1"/>
        <v>#DIV/0!</v>
      </c>
      <c r="G37" s="226"/>
      <c r="H37" s="30"/>
    </row>
    <row r="38" spans="2:10" ht="25.5" customHeight="1" x14ac:dyDescent="0.2">
      <c r="B38" s="224" t="s">
        <v>43</v>
      </c>
      <c r="C38" s="225"/>
      <c r="D38" s="29"/>
      <c r="E38" s="70"/>
      <c r="F38" s="15" t="e">
        <f t="shared" si="1"/>
        <v>#DIV/0!</v>
      </c>
      <c r="G38" s="226"/>
      <c r="H38" s="30"/>
      <c r="I38" s="31"/>
    </row>
    <row r="39" spans="2:10" ht="25.5" customHeight="1" x14ac:dyDescent="0.2">
      <c r="B39" s="224" t="s">
        <v>44</v>
      </c>
      <c r="C39" s="225"/>
      <c r="D39" s="29"/>
      <c r="E39" s="70"/>
      <c r="F39" s="15" t="e">
        <f t="shared" si="1"/>
        <v>#DIV/0!</v>
      </c>
      <c r="G39" s="226"/>
      <c r="H39" s="30"/>
      <c r="I39" s="31"/>
    </row>
    <row r="40" spans="2:10" ht="25.5" customHeight="1" x14ac:dyDescent="0.2">
      <c r="B40" s="224" t="s">
        <v>45</v>
      </c>
      <c r="C40" s="225"/>
      <c r="D40" s="29"/>
      <c r="E40" s="70"/>
      <c r="F40" s="15" t="e">
        <f t="shared" si="1"/>
        <v>#DIV/0!</v>
      </c>
      <c r="G40" s="226"/>
      <c r="H40" s="30"/>
      <c r="I40" s="31"/>
    </row>
    <row r="41" spans="2:10" ht="25.5" customHeight="1" x14ac:dyDescent="0.2">
      <c r="B41" s="224" t="s">
        <v>46</v>
      </c>
      <c r="C41" s="225"/>
      <c r="D41" s="29"/>
      <c r="E41" s="70"/>
      <c r="F41" s="15" t="e">
        <f t="shared" si="1"/>
        <v>#DIV/0!</v>
      </c>
      <c r="G41" s="226"/>
      <c r="H41" s="30"/>
      <c r="I41" s="31"/>
    </row>
    <row r="42" spans="2:10" ht="25.5" customHeight="1" thickBot="1" x14ac:dyDescent="0.25">
      <c r="B42" s="222" t="s">
        <v>47</v>
      </c>
      <c r="C42" s="223"/>
      <c r="D42" s="32"/>
      <c r="E42" s="69"/>
      <c r="F42" s="17" t="e">
        <f t="shared" si="1"/>
        <v>#DIV/0!</v>
      </c>
      <c r="G42" s="227"/>
      <c r="H42" s="68"/>
      <c r="I42" s="31"/>
    </row>
    <row r="43" spans="2:10" ht="8.25" customHeight="1" x14ac:dyDescent="0.2"/>
    <row r="44" spans="2:10" s="67" customFormat="1" ht="67" customHeight="1" x14ac:dyDescent="0.2">
      <c r="B44" s="21" t="s">
        <v>18</v>
      </c>
      <c r="C44" s="178" t="s">
        <v>48</v>
      </c>
      <c r="D44" s="178"/>
      <c r="E44" s="178"/>
      <c r="F44" s="178"/>
      <c r="G44" s="178"/>
      <c r="H44" s="178"/>
      <c r="I44" s="178"/>
      <c r="J44" s="178"/>
    </row>
    <row r="45" spans="2:10" s="67" customFormat="1" ht="24" customHeight="1" x14ac:dyDescent="0.2">
      <c r="B45" s="21" t="s">
        <v>20</v>
      </c>
      <c r="C45" s="178" t="s">
        <v>49</v>
      </c>
      <c r="D45" s="178"/>
      <c r="E45" s="178"/>
      <c r="F45" s="178"/>
      <c r="G45" s="178"/>
      <c r="H45" s="178"/>
      <c r="I45" s="178"/>
      <c r="J45" s="178"/>
    </row>
    <row r="46" spans="2:10" s="67" customFormat="1" ht="26.25" customHeight="1" x14ac:dyDescent="0.2">
      <c r="B46" s="21" t="s">
        <v>50</v>
      </c>
      <c r="C46" s="178" t="s">
        <v>51</v>
      </c>
      <c r="D46" s="178"/>
      <c r="E46" s="178"/>
      <c r="F46" s="178"/>
      <c r="G46" s="178"/>
      <c r="H46" s="178"/>
      <c r="I46" s="178"/>
      <c r="J46" s="178"/>
    </row>
    <row r="47" spans="2:10" s="67" customFormat="1" ht="23.25" customHeight="1" x14ac:dyDescent="0.2">
      <c r="B47" s="21" t="s">
        <v>52</v>
      </c>
      <c r="C47" s="178" t="s">
        <v>53</v>
      </c>
      <c r="D47" s="178"/>
      <c r="E47" s="178"/>
      <c r="F47" s="178"/>
      <c r="G47" s="178"/>
      <c r="H47" s="178"/>
      <c r="I47" s="178"/>
      <c r="J47" s="178"/>
    </row>
    <row r="48" spans="2:10" ht="24.75" customHeight="1" x14ac:dyDescent="0.2">
      <c r="B48" s="117" t="s">
        <v>54</v>
      </c>
      <c r="C48" s="247" t="s">
        <v>55</v>
      </c>
      <c r="D48" s="247"/>
      <c r="E48" s="247"/>
      <c r="F48" s="247"/>
      <c r="G48" s="247"/>
      <c r="H48" s="247"/>
      <c r="I48" s="247"/>
      <c r="J48" s="247"/>
    </row>
    <row r="49" spans="3:9" x14ac:dyDescent="0.2">
      <c r="C49" s="33"/>
      <c r="D49" s="33"/>
      <c r="E49" s="33"/>
      <c r="F49" s="33"/>
      <c r="G49" s="33"/>
      <c r="H49" s="33"/>
      <c r="I49" s="33"/>
    </row>
    <row r="50" spans="3:9" x14ac:dyDescent="0.2">
      <c r="C50" s="33"/>
      <c r="D50" s="33"/>
      <c r="E50" s="33"/>
      <c r="F50" s="33"/>
      <c r="G50" s="33"/>
      <c r="H50" s="33"/>
      <c r="I50" s="33"/>
    </row>
    <row r="51" spans="3:9" x14ac:dyDescent="0.2">
      <c r="C51" s="33"/>
      <c r="D51" s="33"/>
      <c r="E51" s="33"/>
      <c r="F51" s="33"/>
      <c r="G51" s="33"/>
      <c r="H51" s="33"/>
      <c r="I51" s="33"/>
    </row>
  </sheetData>
  <mergeCells count="60">
    <mergeCell ref="C48:J48"/>
    <mergeCell ref="F18:G18"/>
    <mergeCell ref="F19:G19"/>
    <mergeCell ref="B13:C13"/>
    <mergeCell ref="B14:C14"/>
    <mergeCell ref="B20:E20"/>
    <mergeCell ref="B31:C31"/>
    <mergeCell ref="C23:J23"/>
    <mergeCell ref="B19:C19"/>
    <mergeCell ref="B27:C28"/>
    <mergeCell ref="G27:G28"/>
    <mergeCell ref="C22:J22"/>
    <mergeCell ref="F20:G20"/>
    <mergeCell ref="C24:J24"/>
    <mergeCell ref="H27:H28"/>
    <mergeCell ref="C47:J47"/>
    <mergeCell ref="B16:C16"/>
    <mergeCell ref="B17:C17"/>
    <mergeCell ref="B18:C18"/>
    <mergeCell ref="B15:C15"/>
    <mergeCell ref="F11:G11"/>
    <mergeCell ref="F17:G17"/>
    <mergeCell ref="F14:G14"/>
    <mergeCell ref="B11:C11"/>
    <mergeCell ref="B12:C12"/>
    <mergeCell ref="F15:G15"/>
    <mergeCell ref="F16:G16"/>
    <mergeCell ref="F6:G6"/>
    <mergeCell ref="F8:G8"/>
    <mergeCell ref="F9:G9"/>
    <mergeCell ref="F10:G10"/>
    <mergeCell ref="F13:G13"/>
    <mergeCell ref="F12:G12"/>
    <mergeCell ref="F7:G7"/>
    <mergeCell ref="B6:C6"/>
    <mergeCell ref="B7:C7"/>
    <mergeCell ref="B8:C8"/>
    <mergeCell ref="B9:C9"/>
    <mergeCell ref="B10:C10"/>
    <mergeCell ref="C46:J46"/>
    <mergeCell ref="C45:J45"/>
    <mergeCell ref="B35:C35"/>
    <mergeCell ref="B34:C34"/>
    <mergeCell ref="C44:J44"/>
    <mergeCell ref="B3:J3"/>
    <mergeCell ref="B29:C29"/>
    <mergeCell ref="B30:C30"/>
    <mergeCell ref="B42:C42"/>
    <mergeCell ref="B41:C41"/>
    <mergeCell ref="B40:C40"/>
    <mergeCell ref="B39:C39"/>
    <mergeCell ref="B38:C38"/>
    <mergeCell ref="B37:C37"/>
    <mergeCell ref="B36:C36"/>
    <mergeCell ref="G31:G42"/>
    <mergeCell ref="D27:F27"/>
    <mergeCell ref="D28:E28"/>
    <mergeCell ref="D29:E29"/>
    <mergeCell ref="B33:C33"/>
    <mergeCell ref="B32:C32"/>
  </mergeCells>
  <phoneticPr fontId="1"/>
  <pageMargins left="0.51181102362204722" right="0.31496062992125984" top="0.74803149606299213" bottom="0.47244094488188981" header="0.31496062992125984" footer="0.31496062992125984"/>
  <pageSetup paperSize="9" scale="60" orientation="portrait" r:id="rId1"/>
  <headerFooter differentFirst="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8041F-CCD7-4A0F-AF1C-5D593A78ED48}">
  <sheetPr>
    <pageSetUpPr fitToPage="1"/>
  </sheetPr>
  <dimension ref="B1:AT35"/>
  <sheetViews>
    <sheetView view="pageBreakPreview" topLeftCell="A8" zoomScale="63" zoomScaleNormal="70" zoomScaleSheetLayoutView="70" zoomScalePageLayoutView="70" workbookViewId="0">
      <selection activeCell="F12" sqref="F12"/>
    </sheetView>
  </sheetViews>
  <sheetFormatPr defaultColWidth="9" defaultRowHeight="13" x14ac:dyDescent="0.2"/>
  <cols>
    <col min="1" max="1" width="2.54296875" style="2" customWidth="1"/>
    <col min="2" max="2" width="8.453125" style="2" customWidth="1"/>
    <col min="3" max="3" width="9.54296875" style="2" customWidth="1"/>
    <col min="4" max="4" width="7.81640625" style="2" customWidth="1"/>
    <col min="5" max="40" width="13.453125" style="2" customWidth="1"/>
    <col min="41" max="44" width="14.7265625" style="2" customWidth="1"/>
    <col min="45" max="45" width="4.54296875" style="2" customWidth="1"/>
    <col min="46" max="47" width="16.453125" style="2" customWidth="1"/>
    <col min="48" max="49" width="8.54296875" style="2" customWidth="1"/>
    <col min="50" max="50" width="16.453125" style="2" customWidth="1"/>
    <col min="51" max="51" width="16.54296875" style="2" customWidth="1"/>
    <col min="52" max="52" width="12.453125" style="2" customWidth="1"/>
    <col min="53" max="53" width="16.7265625" style="2" customWidth="1"/>
    <col min="54" max="54" width="16.453125" style="2" customWidth="1"/>
    <col min="55" max="55" width="14.7265625" style="2" customWidth="1"/>
    <col min="56" max="56" width="7.81640625" style="2" customWidth="1"/>
    <col min="57" max="57" width="11.54296875" style="2" customWidth="1"/>
    <col min="58" max="16384" width="9" style="2"/>
  </cols>
  <sheetData>
    <row r="1" spans="2:45" s="67" customFormat="1" ht="23.5" x14ac:dyDescent="0.2">
      <c r="B1" s="1" t="s">
        <v>56</v>
      </c>
    </row>
    <row r="2" spans="2:45" ht="21" customHeight="1" x14ac:dyDescent="0.2"/>
    <row r="3" spans="2:45" ht="28" x14ac:dyDescent="0.2">
      <c r="B3" s="64" t="s">
        <v>57</v>
      </c>
    </row>
    <row r="4" spans="2:45" ht="24" customHeight="1" x14ac:dyDescent="0.2">
      <c r="F4" s="101"/>
    </row>
    <row r="5" spans="2:45" ht="21.75" customHeight="1" x14ac:dyDescent="0.2">
      <c r="B5" s="3" t="s">
        <v>58</v>
      </c>
      <c r="F5" s="102"/>
    </row>
    <row r="6" spans="2:45" ht="12" customHeight="1" thickBot="1" x14ac:dyDescent="0.25">
      <c r="B6" s="3"/>
    </row>
    <row r="7" spans="2:45" ht="25.5" customHeight="1" x14ac:dyDescent="0.2">
      <c r="B7" s="96"/>
      <c r="C7" s="213" t="s">
        <v>59</v>
      </c>
      <c r="D7" s="214"/>
      <c r="E7" s="185" t="s">
        <v>60</v>
      </c>
      <c r="F7" s="185"/>
      <c r="G7" s="186"/>
      <c r="H7" s="187" t="s">
        <v>61</v>
      </c>
      <c r="I7" s="188"/>
      <c r="J7" s="212"/>
      <c r="K7" s="215" t="s">
        <v>62</v>
      </c>
      <c r="L7" s="185"/>
      <c r="M7" s="186"/>
      <c r="N7" s="187" t="s">
        <v>63</v>
      </c>
      <c r="O7" s="188"/>
      <c r="P7" s="212"/>
      <c r="Q7" s="187" t="s">
        <v>64</v>
      </c>
      <c r="R7" s="188"/>
      <c r="S7" s="188"/>
      <c r="T7" s="187" t="s">
        <v>65</v>
      </c>
      <c r="U7" s="188"/>
      <c r="V7" s="188"/>
      <c r="W7" s="187" t="s">
        <v>66</v>
      </c>
      <c r="X7" s="188"/>
      <c r="Y7" s="188"/>
      <c r="Z7" s="187" t="s">
        <v>67</v>
      </c>
      <c r="AA7" s="188"/>
      <c r="AB7" s="188"/>
      <c r="AC7" s="187" t="s">
        <v>68</v>
      </c>
      <c r="AD7" s="188"/>
      <c r="AE7" s="212"/>
      <c r="AF7" s="187" t="s">
        <v>45</v>
      </c>
      <c r="AG7" s="188"/>
      <c r="AH7" s="188"/>
      <c r="AI7" s="187" t="s">
        <v>69</v>
      </c>
      <c r="AJ7" s="188"/>
      <c r="AK7" s="188"/>
      <c r="AL7" s="187" t="s">
        <v>70</v>
      </c>
      <c r="AM7" s="188"/>
      <c r="AN7" s="199"/>
      <c r="AO7" s="198" t="s">
        <v>71</v>
      </c>
      <c r="AP7" s="188"/>
      <c r="AQ7" s="188"/>
      <c r="AR7" s="199"/>
    </row>
    <row r="8" spans="2:45" ht="29.25" customHeight="1" x14ac:dyDescent="0.2">
      <c r="B8" s="200" t="s">
        <v>72</v>
      </c>
      <c r="C8" s="201"/>
      <c r="D8" s="204"/>
      <c r="E8" s="90" t="s">
        <v>73</v>
      </c>
      <c r="F8" s="22" t="s">
        <v>74</v>
      </c>
      <c r="G8" s="22" t="s">
        <v>75</v>
      </c>
      <c r="H8" s="22" t="s">
        <v>76</v>
      </c>
      <c r="I8" s="22" t="s">
        <v>74</v>
      </c>
      <c r="J8" s="22" t="s">
        <v>75</v>
      </c>
      <c r="K8" s="22" t="s">
        <v>76</v>
      </c>
      <c r="L8" s="22" t="s">
        <v>74</v>
      </c>
      <c r="M8" s="22" t="s">
        <v>75</v>
      </c>
      <c r="N8" s="22" t="s">
        <v>76</v>
      </c>
      <c r="O8" s="22" t="s">
        <v>74</v>
      </c>
      <c r="P8" s="22" t="s">
        <v>75</v>
      </c>
      <c r="Q8" s="22" t="s">
        <v>76</v>
      </c>
      <c r="R8" s="22" t="s">
        <v>74</v>
      </c>
      <c r="S8" s="22" t="s">
        <v>75</v>
      </c>
      <c r="T8" s="22" t="s">
        <v>76</v>
      </c>
      <c r="U8" s="22" t="s">
        <v>74</v>
      </c>
      <c r="V8" s="22" t="s">
        <v>75</v>
      </c>
      <c r="W8" s="22" t="s">
        <v>76</v>
      </c>
      <c r="X8" s="22" t="s">
        <v>74</v>
      </c>
      <c r="Y8" s="22" t="s">
        <v>75</v>
      </c>
      <c r="Z8" s="22" t="s">
        <v>76</v>
      </c>
      <c r="AA8" s="22" t="s">
        <v>74</v>
      </c>
      <c r="AB8" s="22" t="s">
        <v>75</v>
      </c>
      <c r="AC8" s="22" t="s">
        <v>76</v>
      </c>
      <c r="AD8" s="22" t="s">
        <v>74</v>
      </c>
      <c r="AE8" s="22" t="s">
        <v>75</v>
      </c>
      <c r="AF8" s="22" t="s">
        <v>76</v>
      </c>
      <c r="AG8" s="22" t="s">
        <v>74</v>
      </c>
      <c r="AH8" s="22" t="s">
        <v>75</v>
      </c>
      <c r="AI8" s="22" t="s">
        <v>76</v>
      </c>
      <c r="AJ8" s="22" t="s">
        <v>74</v>
      </c>
      <c r="AK8" s="22" t="s">
        <v>75</v>
      </c>
      <c r="AL8" s="22" t="s">
        <v>76</v>
      </c>
      <c r="AM8" s="22" t="s">
        <v>74</v>
      </c>
      <c r="AN8" s="22" t="s">
        <v>75</v>
      </c>
      <c r="AO8" s="90" t="s">
        <v>76</v>
      </c>
      <c r="AP8" s="22" t="s">
        <v>75</v>
      </c>
      <c r="AQ8" s="89" t="s">
        <v>77</v>
      </c>
      <c r="AR8" s="88" t="s">
        <v>78</v>
      </c>
    </row>
    <row r="9" spans="2:45" ht="54" customHeight="1" thickBot="1" x14ac:dyDescent="0.25">
      <c r="B9" s="202"/>
      <c r="C9" s="203"/>
      <c r="D9" s="205"/>
      <c r="E9" s="92" t="s">
        <v>9</v>
      </c>
      <c r="F9" s="24" t="s">
        <v>10</v>
      </c>
      <c r="G9" s="35" t="s">
        <v>79</v>
      </c>
      <c r="H9" s="24" t="s">
        <v>29</v>
      </c>
      <c r="I9" s="100" t="s">
        <v>80</v>
      </c>
      <c r="J9" s="23" t="s">
        <v>81</v>
      </c>
      <c r="K9" s="24" t="s">
        <v>82</v>
      </c>
      <c r="L9" s="100" t="s">
        <v>83</v>
      </c>
      <c r="M9" s="23" t="s">
        <v>84</v>
      </c>
      <c r="N9" s="24" t="s">
        <v>85</v>
      </c>
      <c r="O9" s="100" t="s">
        <v>86</v>
      </c>
      <c r="P9" s="23" t="s">
        <v>87</v>
      </c>
      <c r="Q9" s="24" t="s">
        <v>88</v>
      </c>
      <c r="R9" s="100" t="s">
        <v>89</v>
      </c>
      <c r="S9" s="36" t="s">
        <v>90</v>
      </c>
      <c r="T9" s="24" t="s">
        <v>91</v>
      </c>
      <c r="U9" s="100" t="s">
        <v>92</v>
      </c>
      <c r="V9" s="36" t="s">
        <v>93</v>
      </c>
      <c r="W9" s="24" t="s">
        <v>94</v>
      </c>
      <c r="X9" s="100" t="s">
        <v>95</v>
      </c>
      <c r="Y9" s="36" t="s">
        <v>96</v>
      </c>
      <c r="Z9" s="24" t="s">
        <v>97</v>
      </c>
      <c r="AA9" s="100" t="s">
        <v>98</v>
      </c>
      <c r="AB9" s="36" t="s">
        <v>99</v>
      </c>
      <c r="AC9" s="24" t="s">
        <v>100</v>
      </c>
      <c r="AD9" s="100" t="s">
        <v>101</v>
      </c>
      <c r="AE9" s="23" t="s">
        <v>102</v>
      </c>
      <c r="AF9" s="24" t="s">
        <v>103</v>
      </c>
      <c r="AG9" s="100" t="s">
        <v>104</v>
      </c>
      <c r="AH9" s="36" t="s">
        <v>105</v>
      </c>
      <c r="AI9" s="24" t="s">
        <v>106</v>
      </c>
      <c r="AJ9" s="100" t="s">
        <v>107</v>
      </c>
      <c r="AK9" s="36" t="s">
        <v>108</v>
      </c>
      <c r="AL9" s="24" t="s">
        <v>109</v>
      </c>
      <c r="AM9" s="100" t="s">
        <v>110</v>
      </c>
      <c r="AN9" s="36" t="s">
        <v>111</v>
      </c>
      <c r="AO9" s="37" t="s">
        <v>112</v>
      </c>
      <c r="AP9" s="23" t="s">
        <v>113</v>
      </c>
      <c r="AQ9" s="92" t="s">
        <v>114</v>
      </c>
      <c r="AR9" s="38" t="s">
        <v>115</v>
      </c>
    </row>
    <row r="10" spans="2:45" ht="18.75" customHeight="1" x14ac:dyDescent="0.2">
      <c r="B10" s="206" t="s">
        <v>60</v>
      </c>
      <c r="C10" s="207"/>
      <c r="D10" s="208"/>
      <c r="E10" s="110" t="s">
        <v>116</v>
      </c>
      <c r="F10" s="40" t="s">
        <v>35</v>
      </c>
      <c r="G10" s="40" t="s">
        <v>15</v>
      </c>
      <c r="H10" s="40" t="s">
        <v>116</v>
      </c>
      <c r="I10" s="111" t="s">
        <v>35</v>
      </c>
      <c r="J10" s="111" t="s">
        <v>15</v>
      </c>
      <c r="K10" s="40" t="s">
        <v>116</v>
      </c>
      <c r="L10" s="111" t="s">
        <v>35</v>
      </c>
      <c r="M10" s="111" t="s">
        <v>15</v>
      </c>
      <c r="N10" s="40" t="s">
        <v>116</v>
      </c>
      <c r="O10" s="111" t="s">
        <v>35</v>
      </c>
      <c r="P10" s="111" t="s">
        <v>15</v>
      </c>
      <c r="Q10" s="40" t="s">
        <v>116</v>
      </c>
      <c r="R10" s="111" t="s">
        <v>35</v>
      </c>
      <c r="S10" s="111" t="s">
        <v>15</v>
      </c>
      <c r="T10" s="40" t="s">
        <v>116</v>
      </c>
      <c r="U10" s="111" t="s">
        <v>35</v>
      </c>
      <c r="V10" s="111" t="s">
        <v>15</v>
      </c>
      <c r="W10" s="40" t="s">
        <v>116</v>
      </c>
      <c r="X10" s="111" t="s">
        <v>35</v>
      </c>
      <c r="Y10" s="111" t="s">
        <v>15</v>
      </c>
      <c r="Z10" s="40" t="s">
        <v>116</v>
      </c>
      <c r="AA10" s="111" t="s">
        <v>35</v>
      </c>
      <c r="AB10" s="111" t="s">
        <v>15</v>
      </c>
      <c r="AC10" s="40" t="s">
        <v>116</v>
      </c>
      <c r="AD10" s="111" t="s">
        <v>35</v>
      </c>
      <c r="AE10" s="111" t="s">
        <v>15</v>
      </c>
      <c r="AF10" s="40" t="s">
        <v>116</v>
      </c>
      <c r="AG10" s="111" t="s">
        <v>35</v>
      </c>
      <c r="AH10" s="111" t="s">
        <v>15</v>
      </c>
      <c r="AI10" s="40" t="s">
        <v>116</v>
      </c>
      <c r="AJ10" s="111" t="s">
        <v>35</v>
      </c>
      <c r="AK10" s="111"/>
      <c r="AL10" s="40" t="s">
        <v>116</v>
      </c>
      <c r="AM10" s="111" t="s">
        <v>35</v>
      </c>
      <c r="AN10" s="111" t="s">
        <v>15</v>
      </c>
      <c r="AO10" s="41" t="s">
        <v>116</v>
      </c>
      <c r="AP10" s="42" t="s">
        <v>117</v>
      </c>
      <c r="AQ10" s="39"/>
      <c r="AR10" s="43" t="s">
        <v>35</v>
      </c>
    </row>
    <row r="11" spans="2:45" ht="30" customHeight="1" x14ac:dyDescent="0.2">
      <c r="B11" s="209"/>
      <c r="C11" s="210"/>
      <c r="D11" s="211"/>
      <c r="E11" s="87"/>
      <c r="F11" s="106" t="str">
        <f ca="1">IF(E11="","",IF($B10=E$7,ROUND(SUM(OFFSET('別添1-1'!$H$31,MATCH(E$7,'別添1-1'!$B$31:$B$42,0)-1,0,1,1))/2,0),ROUND(SUM(OFFSET('別添1-1'!$H$31,MATCH($B10,'別添1-1'!$B$31:$B$42,0)-1,0,MATCH(E$7,'別添1-1'!$B$31:$B$42,0)-MATCH($B10,'別添1-1'!$B$31:$B$42,0),1))+SUM(OFFSET('別添1-1'!$H$31,MATCH(E$7,'別添1-1'!$B$31:$B$42,0)-1,0,1,1))/2,0)))</f>
        <v/>
      </c>
      <c r="G11" s="103" t="str">
        <f>IF(E11&lt;&gt;"",ROUNDDOWN(F11*E11/1000,),"")</f>
        <v/>
      </c>
      <c r="H11" s="45"/>
      <c r="I11" s="106" t="str">
        <f ca="1">IF(H11="","",IF($B10=H$7,ROUND(SUM(OFFSET('別添1-1'!$H$31,MATCH(H$7,'別添1-1'!$B$31:$B$42,0)-1,0,1,1))/2,0),ROUND(SUM(OFFSET('別添1-1'!$H$31,MATCH($B10,'別添1-1'!$B$31:$B$42,0)-1,0,MATCH(H$7,'別添1-1'!$B$31:$B$42,0)-MATCH($B10,'別添1-1'!$B$31:$B$42,0),1))+SUM(OFFSET('別添1-1'!$H$31,MATCH(H$7,'別添1-1'!$B$31:$B$42,0)-1,0,1,1))/2,0)))</f>
        <v/>
      </c>
      <c r="J11" s="103" t="str">
        <f>IF(H11&lt;&gt;"",ROUNDDOWN(I11*H11/1000,),"")</f>
        <v/>
      </c>
      <c r="K11" s="45"/>
      <c r="L11" s="106" t="str">
        <f ca="1">IF(K11="","",IF($B10=K$7,ROUND(SUM(OFFSET('別添1-1'!$H$31,MATCH(K$7,'別添1-1'!$B$31:$B$42,0)-1,0,1,1))/2,0),ROUND(SUM(OFFSET('別添1-1'!$H$31,MATCH($B10,'別添1-1'!$B$31:$B$42,0)-1,0,MATCH(K$7,'別添1-1'!$B$31:$B$42,0)-MATCH($B10,'別添1-1'!$B$31:$B$42,0),1))+SUM(OFFSET('別添1-1'!$H$31,MATCH(K$7,'別添1-1'!$B$31:$B$42,0)-1,0,1,1))/2,0)))</f>
        <v/>
      </c>
      <c r="M11" s="103" t="str">
        <f>IF(K11&lt;&gt;"",ROUNDDOWN(L11*K11/1000,),"")</f>
        <v/>
      </c>
      <c r="N11" s="45"/>
      <c r="O11" s="106" t="str">
        <f ca="1">IF(N11="","",IF($B10=N$7,ROUND(SUM(OFFSET('別添1-1'!$H$31,MATCH(N$7,'別添1-1'!$B$31:$B$42,0)-1,0,1,1))/2,0),ROUND(SUM(OFFSET('別添1-1'!$H$31,MATCH($B10,'別添1-1'!$B$31:$B$42,0)-1,0,MATCH(N$7,'別添1-1'!$B$31:$B$42,0)-MATCH($B10,'別添1-1'!$B$31:$B$42,0),1))+SUM(OFFSET('別添1-1'!$H$31,MATCH(N$7,'別添1-1'!$B$31:$B$42,0)-1,0,1,1))/2,0)))</f>
        <v/>
      </c>
      <c r="P11" s="103" t="str">
        <f>IF(N11&lt;&gt;"",ROUNDDOWN(O11*N11/1000,),"")</f>
        <v/>
      </c>
      <c r="Q11" s="45"/>
      <c r="R11" s="106" t="str">
        <f ca="1">IF(Q11="","",IF($B10=Q$7,ROUND(SUM(OFFSET('別添1-1'!$H$31,MATCH(Q$7,'別添1-1'!$B$31:$B$42,0)-1,0,1,1))/2,0),ROUND(SUM(OFFSET('別添1-1'!$H$31,MATCH($B10,'別添1-1'!$B$31:$B$42,0)-1,0,MATCH(Q$7,'別添1-1'!$B$31:$B$42,0)-MATCH($B10,'別添1-1'!$B$31:$B$42,0),1))+SUM(OFFSET('別添1-1'!$H$31,MATCH(Q$7,'別添1-1'!$B$31:$B$42,0)-1,0,1,1))/2,0)))</f>
        <v/>
      </c>
      <c r="S11" s="103" t="str">
        <f>IF(Q11&lt;&gt;"",ROUNDDOWN(R11*Q11/1000,),"")</f>
        <v/>
      </c>
      <c r="T11" s="45"/>
      <c r="U11" s="106" t="str">
        <f ca="1">IF(T11="","",IF($B10=T$7,ROUND(SUM(OFFSET('別添1-1'!$H$31,MATCH(T$7,'別添1-1'!$B$31:$B$42,0)-1,0,1,1))/2,0),ROUND(SUM(OFFSET('別添1-1'!$H$31,MATCH($B10,'別添1-1'!$B$31:$B$42,0)-1,0,MATCH(T$7,'別添1-1'!$B$31:$B$42,0)-MATCH($B10,'別添1-1'!$B$31:$B$42,0),1))+SUM(OFFSET('別添1-1'!$H$31,MATCH(T$7,'別添1-1'!$B$31:$B$42,0)-1,0,1,1))/2,0)))</f>
        <v/>
      </c>
      <c r="V11" s="103" t="str">
        <f>IF(T11&lt;&gt;"",ROUNDDOWN(U11*T11/1000,),"")</f>
        <v/>
      </c>
      <c r="W11" s="45"/>
      <c r="X11" s="106" t="str">
        <f ca="1">IF(W11="","",IF($B10=W$7,ROUND(SUM(OFFSET('別添1-1'!$H$31,MATCH(W$7,'別添1-1'!$B$31:$B$42,0)-1,0,1,1))/2,0),ROUND(SUM(OFFSET('別添1-1'!$H$31,MATCH($B10,'別添1-1'!$B$31:$B$42,0)-1,0,MATCH(W$7,'別添1-1'!$B$31:$B$42,0)-MATCH($B10,'別添1-1'!$B$31:$B$42,0),1))+SUM(OFFSET('別添1-1'!$H$31,MATCH(W$7,'別添1-1'!$B$31:$B$42,0)-1,0,1,1))/2,0)))</f>
        <v/>
      </c>
      <c r="Y11" s="103" t="str">
        <f>IF(W11&lt;&gt;"",ROUNDDOWN(X11*W11/1000,),"")</f>
        <v/>
      </c>
      <c r="Z11" s="45"/>
      <c r="AA11" s="106" t="str">
        <f ca="1">IF(Z11="","",IF($B10=Z$7,ROUND(SUM(OFFSET('別添1-1'!$H$31,MATCH(Z$7,'別添1-1'!$B$31:$B$42,0)-1,0,1,1))/2,0),ROUND(SUM(OFFSET('別添1-1'!$H$31,MATCH($B10,'別添1-1'!$B$31:$B$42,0)-1,0,MATCH(Z$7,'別添1-1'!$B$31:$B$42,0)-MATCH($B10,'別添1-1'!$B$31:$B$42,0),1))+SUM(OFFSET('別添1-1'!$H$31,MATCH(Z$7,'別添1-1'!$B$31:$B$42,0)-1,0,1,1))/2,0)))</f>
        <v/>
      </c>
      <c r="AB11" s="103" t="str">
        <f>IF(Z11&lt;&gt;"",ROUNDDOWN(AA11*Z11/1000,),"")</f>
        <v/>
      </c>
      <c r="AC11" s="45"/>
      <c r="AD11" s="106" t="str">
        <f ca="1">IF(AC11="","",IF($B10=AC$7,ROUND(SUM(OFFSET('別添1-1'!$H$31,MATCH(AC$7,'別添1-1'!$B$31:$B$42,0)-1,0,1,1))/2,0),ROUND(SUM(OFFSET('別添1-1'!$H$31,MATCH($B10,'別添1-1'!$B$31:$B$42,0)-1,0,MATCH(AC$7,'別添1-1'!$B$31:$B$42,0)-MATCH($B10,'別添1-1'!$B$31:$B$42,0),1))+SUM(OFFSET('別添1-1'!$H$31,MATCH(AC$7,'別添1-1'!$B$31:$B$42,0)-1,0,1,1))/2,0)))</f>
        <v/>
      </c>
      <c r="AE11" s="103" t="str">
        <f>IF(AC11&lt;&gt;"",ROUNDDOWN(AD11*AC11/1000,),"")</f>
        <v/>
      </c>
      <c r="AF11" s="45"/>
      <c r="AG11" s="106" t="str">
        <f ca="1">IF(AF11="","",IF($B10=AF$7,ROUND(SUM(OFFSET('別添1-1'!$H$31,MATCH(AF$7,'別添1-1'!$B$31:$B$42,0)-1,0,1,1))/2,0),ROUND(SUM(OFFSET('別添1-1'!$H$31,MATCH($B10,'別添1-1'!$B$31:$B$42,0)-1,0,MATCH(AF$7,'別添1-1'!$B$31:$B$42,0)-MATCH($B10,'別添1-1'!$B$31:$B$42,0),1))+SUM(OFFSET('別添1-1'!$H$31,MATCH(AF$7,'別添1-1'!$B$31:$B$42,0)-1,0,1,1))/2,0)))</f>
        <v/>
      </c>
      <c r="AH11" s="103" t="str">
        <f>IF(AF11&lt;&gt;"",ROUNDDOWN(AG11*AF11/1000,),"")</f>
        <v/>
      </c>
      <c r="AI11" s="45"/>
      <c r="AJ11" s="106" t="str">
        <f ca="1">IF(AI11="","",IF($B10=AI$7,ROUND(SUM(OFFSET('別添1-1'!$H$31,MATCH(AI$7,'別添1-1'!$B$31:$B$42,0)-1,0,1,1))/2,0),ROUND(SUM(OFFSET('別添1-1'!$H$31,MATCH($B10,'別添1-1'!$B$31:$B$42,0)-1,0,MATCH(AI$7,'別添1-1'!$B$31:$B$42,0)-MATCH($B10,'別添1-1'!$B$31:$B$42,0),1))+SUM(OFFSET('別添1-1'!$H$31,MATCH(AI$7,'別添1-1'!$B$31:$B$42,0)-1,0,1,1))/2,0)))</f>
        <v/>
      </c>
      <c r="AK11" s="103" t="str">
        <f>IF(AI11&lt;&gt;"",ROUNDDOWN(AJ11*AI11/1000,),"")</f>
        <v/>
      </c>
      <c r="AL11" s="45"/>
      <c r="AM11" s="106" t="str">
        <f ca="1">IF(AL11="","",IF($B10=AL$7,ROUND(SUM(OFFSET('別添1-1'!$H$31,MATCH(AL$7,'別添1-1'!$B$31:$B$42,0)-1,0,1,1))/2,0),ROUND(SUM(OFFSET('別添1-1'!$H$31,MATCH($B10,'別添1-1'!$B$31:$B$42,0)-1,0,MATCH(AL$7,'別添1-1'!$B$31:$B$42,0)-MATCH($B10,'別添1-1'!$B$31:$B$42,0),1))+SUM(OFFSET('別添1-1'!$H$31,MATCH(AL$7,'別添1-1'!$B$31:$B$42,0)-1,0,1,1))/2,0)))</f>
        <v/>
      </c>
      <c r="AN11" s="103" t="str">
        <f>IF(AL11&lt;&gt;"",ROUNDDOWN(AM11*AL11/1000,),"")</f>
        <v/>
      </c>
      <c r="AO11" s="44">
        <f>SUM(E11,H11,K11,N11,Q11,T11,W11,Z11,AC11,AF11,AI11,AL11)</f>
        <v>0</v>
      </c>
      <c r="AP11" s="45">
        <f>SUM(G11,J11,M11,P11,S11,V11,Y11,AB11,AE11,AH11,AK11,AN11)</f>
        <v>0</v>
      </c>
      <c r="AQ11" s="113">
        <f>IF(AO11=0,0,((E11*0.5)+(H11*1.5)+(K11*2.5)+(N11*3.5)+(Q11*4.5)+(T11*5.5)+(W11*6.5)+(Z11*7.5)+(AC11*8.5)+(AF11*9.5)+(AI11*10.5)+(AL11*11.5))/AO11)</f>
        <v>0</v>
      </c>
      <c r="AR11" s="46">
        <f>IF(AO11=0,0,ROUND(AP11/AO11*1000/AQ11,0))</f>
        <v>0</v>
      </c>
      <c r="AS11" s="31"/>
    </row>
    <row r="12" spans="2:45" ht="44.25" customHeight="1" x14ac:dyDescent="0.2">
      <c r="B12" s="189" t="s">
        <v>61</v>
      </c>
      <c r="C12" s="190"/>
      <c r="D12" s="191"/>
      <c r="E12" s="105"/>
      <c r="F12" s="106" t="str">
        <f ca="1">IF(E12="","",IF($B12=E$7,ROUND(SUM(OFFSET('別添1-1'!$H$31,MATCH(E$7,'別添1-1'!$B$31:$B$42,0)-1,0,1,1))/2,0),ROUND(SUM(OFFSET('別添1-1'!$H$31,MATCH($B12,'別添1-1'!$B$31:$B$42,0)-1,0,MATCH(E$7,'別添1-1'!$B$31:$B$42,0)-1,1))+SUM(OFFSET('別添1-1'!$H$31,MATCH(E$7,'別添1-1'!$B$31:$B$42,0)-1,0,1,1))/2,0)))</f>
        <v/>
      </c>
      <c r="G12" s="103" t="str">
        <f t="shared" ref="G12" si="0">IF(E12&lt;&gt;"",ROUNDDOWN(F12*E12/1000,),"")</f>
        <v/>
      </c>
      <c r="H12" s="48"/>
      <c r="I12" s="106" t="str">
        <f ca="1">IF(H12="","",IF($B12=H$7,ROUND(SUM(OFFSET('別添1-1'!$H$31,MATCH(H$7,'別添1-1'!$B$31:$B$42,0)-1,0,1,1))/2,0),ROUND(SUM(OFFSET('別添1-1'!$H$31,MATCH($B12,'別添1-1'!$B$31:$B$42,0)-1,0,MATCH(H$7,'別添1-1'!$B$31:$B$42,0)-MATCH($B12,'別添1-1'!$B$31:$B$42,0),1))+SUM(OFFSET('別添1-1'!$H$31,MATCH(H$7,'別添1-1'!$B$31:$B$42,0)-1,0,1,1))/2,0)))</f>
        <v/>
      </c>
      <c r="J12" s="103" t="str">
        <f t="shared" ref="J12:J22" si="1">IF(H12&lt;&gt;"",ROUNDDOWN(I12*H12/1000,),"")</f>
        <v/>
      </c>
      <c r="K12" s="48"/>
      <c r="L12" s="106" t="str">
        <f ca="1">IF(K12="","",IF($B12=K$7,ROUND(SUM(OFFSET('別添1-1'!$H$31,MATCH(K$7,'別添1-1'!$B$31:$B$42,0)-1,0,1,1))/2,0),ROUND(SUM(OFFSET('別添1-1'!$H$31,MATCH($B12,'別添1-1'!$B$31:$B$42,0)-1,0,MATCH(K$7,'別添1-1'!$B$31:$B$42,0)-MATCH($B12,'別添1-1'!$B$31:$B$42,0),1))+SUM(OFFSET('別添1-1'!$H$31,MATCH(K$7,'別添1-1'!$B$31:$B$42,0)-1,0,1,1))/2,0)))</f>
        <v/>
      </c>
      <c r="M12" s="103" t="str">
        <f t="shared" ref="M12:M22" si="2">IF(K12&lt;&gt;"",ROUNDDOWN(L12*K12/1000,),"")</f>
        <v/>
      </c>
      <c r="N12" s="48"/>
      <c r="O12" s="106" t="str">
        <f ca="1">IF(N12="","",IF($B12=N$7,ROUND(SUM(OFFSET('別添1-1'!$H$31,MATCH(N$7,'別添1-1'!$B$31:$B$42,0)-1,0,1,1))/2,0),ROUND(SUM(OFFSET('別添1-1'!$H$31,MATCH($B12,'別添1-1'!$B$31:$B$42,0)-1,0,MATCH(N$7,'別添1-1'!$B$31:$B$42,0)-MATCH($B12,'別添1-1'!$B$31:$B$42,0),1))+SUM(OFFSET('別添1-1'!$H$31,MATCH(N$7,'別添1-1'!$B$31:$B$42,0)-1,0,1,1))/2,0)))</f>
        <v/>
      </c>
      <c r="P12" s="103" t="str">
        <f t="shared" ref="P12:P22" si="3">IF(N12&lt;&gt;"",ROUNDDOWN(O12*N12/1000,),"")</f>
        <v/>
      </c>
      <c r="Q12" s="48"/>
      <c r="R12" s="106" t="str">
        <f ca="1">IF(Q12="","",IF($B12=Q$7,ROUND(SUM(OFFSET('別添1-1'!$H$31,MATCH(Q$7,'別添1-1'!$B$31:$B$42,0)-1,0,1,1))/2,0),ROUND(SUM(OFFSET('別添1-1'!$H$31,MATCH($B12,'別添1-1'!$B$31:$B$42,0)-1,0,MATCH(Q$7,'別添1-1'!$B$31:$B$42,0)-MATCH($B12,'別添1-1'!$B$31:$B$42,0),1))+SUM(OFFSET('別添1-1'!$H$31,MATCH(Q$7,'別添1-1'!$B$31:$B$42,0)-1,0,1,1))/2,0)))</f>
        <v/>
      </c>
      <c r="S12" s="103" t="str">
        <f t="shared" ref="S12:S22" si="4">IF(Q12&lt;&gt;"",ROUNDDOWN(R12*Q12/1000,),"")</f>
        <v/>
      </c>
      <c r="T12" s="48"/>
      <c r="U12" s="106" t="str">
        <f ca="1">IF(T12="","",IF($B12=T$7,ROUND(SUM(OFFSET('別添1-1'!$H$31,MATCH(T$7,'別添1-1'!$B$31:$B$42,0)-1,0,1,1))/2,0),ROUND(SUM(OFFSET('別添1-1'!$H$31,MATCH($B12,'別添1-1'!$B$31:$B$42,0)-1,0,MATCH(T$7,'別添1-1'!$B$31:$B$42,0)-MATCH($B12,'別添1-1'!$B$31:$B$42,0),1))+SUM(OFFSET('別添1-1'!$H$31,MATCH(T$7,'別添1-1'!$B$31:$B$42,0)-1,0,1,1))/2,0)))</f>
        <v/>
      </c>
      <c r="V12" s="103" t="str">
        <f t="shared" ref="V12:V22" si="5">IF(T12&lt;&gt;"",ROUNDDOWN(U12*T12/1000,),"")</f>
        <v/>
      </c>
      <c r="W12" s="48"/>
      <c r="X12" s="106" t="str">
        <f ca="1">IF(W12="","",IF($B12=W$7,ROUND(SUM(OFFSET('別添1-1'!$H$31,MATCH(W$7,'別添1-1'!$B$31:$B$42,0)-1,0,1,1))/2,0),ROUND(SUM(OFFSET('別添1-1'!$H$31,MATCH($B12,'別添1-1'!$B$31:$B$42,0)-1,0,MATCH(W$7,'別添1-1'!$B$31:$B$42,0)-MATCH($B12,'別添1-1'!$B$31:$B$42,0),1))+SUM(OFFSET('別添1-1'!$H$31,MATCH(W$7,'別添1-1'!$B$31:$B$42,0)-1,0,1,1))/2,0)))</f>
        <v/>
      </c>
      <c r="Y12" s="103" t="str">
        <f t="shared" ref="Y12:Y22" si="6">IF(W12&lt;&gt;"",ROUNDDOWN(X12*W12/1000,),"")</f>
        <v/>
      </c>
      <c r="Z12" s="48"/>
      <c r="AA12" s="106" t="str">
        <f ca="1">IF(Z12="","",IF($B12=Z$7,ROUND(SUM(OFFSET('別添1-1'!$H$31,MATCH(Z$7,'別添1-1'!$B$31:$B$42,0)-1,0,1,1))/2,0),ROUND(SUM(OFFSET('別添1-1'!$H$31,MATCH($B12,'別添1-1'!$B$31:$B$42,0)-1,0,MATCH(Z$7,'別添1-1'!$B$31:$B$42,0)-MATCH($B12,'別添1-1'!$B$31:$B$42,0),1))+SUM(OFFSET('別添1-1'!$H$31,MATCH(Z$7,'別添1-1'!$B$31:$B$42,0)-1,0,1,1))/2,0)))</f>
        <v/>
      </c>
      <c r="AB12" s="103" t="str">
        <f t="shared" ref="AB12:AB22" si="7">IF(Z12&lt;&gt;"",ROUNDDOWN(AA12*Z12/1000,),"")</f>
        <v/>
      </c>
      <c r="AC12" s="48"/>
      <c r="AD12" s="106" t="str">
        <f ca="1">IF(AC12="","",IF($B12=AC$7,ROUND(SUM(OFFSET('別添1-1'!$H$31,MATCH(AC$7,'別添1-1'!$B$31:$B$42,0)-1,0,1,1))/2,0),ROUND(SUM(OFFSET('別添1-1'!$H$31,MATCH($B12,'別添1-1'!$B$31:$B$42,0)-1,0,MATCH(AC$7,'別添1-1'!$B$31:$B$42,0)-MATCH($B12,'別添1-1'!$B$31:$B$42,0),1))+SUM(OFFSET('別添1-1'!$H$31,MATCH(AC$7,'別添1-1'!$B$31:$B$42,0)-1,0,1,1))/2,0)))</f>
        <v/>
      </c>
      <c r="AE12" s="103" t="str">
        <f t="shared" ref="AE12:AE22" si="8">IF(AC12&lt;&gt;"",ROUNDDOWN(AD12*AC12/1000,),"")</f>
        <v/>
      </c>
      <c r="AF12" s="48"/>
      <c r="AG12" s="106" t="str">
        <f ca="1">IF(AF12="","",IF($B12=AF$7,ROUND(SUM(OFFSET('別添1-1'!$H$31,MATCH(AF$7,'別添1-1'!$B$31:$B$42,0)-1,0,1,1))/2,0),ROUND(SUM(OFFSET('別添1-1'!$H$31,MATCH($B12,'別添1-1'!$B$31:$B$42,0)-1,0,MATCH(AF$7,'別添1-1'!$B$31:$B$42,0)-MATCH($B12,'別添1-1'!$B$31:$B$42,0),1))+SUM(OFFSET('別添1-1'!$H$31,MATCH(AF$7,'別添1-1'!$B$31:$B$42,0)-1,0,1,1))/2,0)))</f>
        <v/>
      </c>
      <c r="AH12" s="103" t="str">
        <f t="shared" ref="AH12:AH22" si="9">IF(AF12&lt;&gt;"",ROUNDDOWN(AG12*AF12/1000,),"")</f>
        <v/>
      </c>
      <c r="AI12" s="48"/>
      <c r="AJ12" s="106" t="str">
        <f ca="1">IF(AI12="","",IF($B12=AI$7,ROUND(SUM(OFFSET('別添1-1'!$H$31,MATCH(AI$7,'別添1-1'!$B$31:$B$42,0)-1,0,1,1))/2,0),ROUND(SUM(OFFSET('別添1-1'!$H$31,MATCH($B12,'別添1-1'!$B$31:$B$42,0)-1,0,MATCH(AI$7,'別添1-1'!$B$31:$B$42,0)-MATCH($B12,'別添1-1'!$B$31:$B$42,0),1))+SUM(OFFSET('別添1-1'!$H$31,MATCH(AI$7,'別添1-1'!$B$31:$B$42,0)-1,0,1,1))/2,0)))</f>
        <v/>
      </c>
      <c r="AK12" s="103" t="str">
        <f t="shared" ref="AK12:AK22" si="10">IF(AI12&lt;&gt;"",ROUNDDOWN(AJ12*AI12/1000,),"")</f>
        <v/>
      </c>
      <c r="AL12" s="48"/>
      <c r="AM12" s="106" t="str">
        <f ca="1">IF(AL12="","",IF($B12=AL$7,ROUND(SUM(OFFSET('別添1-1'!$H$31,MATCH(AL$7,'別添1-1'!$B$31:$B$42,0)-1,0,1,1))/2,0),ROUND(SUM(OFFSET('別添1-1'!$H$31,MATCH($B12,'別添1-1'!$B$31:$B$42,0)-1,0,MATCH(AL$7,'別添1-1'!$B$31:$B$42,0)-MATCH($B12,'別添1-1'!$B$31:$B$42,0),1))+SUM(OFFSET('別添1-1'!$H$31,MATCH(AL$7,'別添1-1'!$B$31:$B$42,0)-1,0,1,1))/2,0)))</f>
        <v/>
      </c>
      <c r="AN12" s="103" t="str">
        <f t="shared" ref="AN12:AN22" si="11">IF(AL12&lt;&gt;"",ROUNDDOWN(AM12*AL12/1000,),"")</f>
        <v/>
      </c>
      <c r="AO12" s="47">
        <f t="shared" ref="AO12:AO22" si="12">SUM(E12,H12,K12,N12,Q12,T12,W12,Z12,AC12,AF12,AI12,AL12)</f>
        <v>0</v>
      </c>
      <c r="AP12" s="45">
        <f t="shared" ref="AP12:AP22" si="13">SUM(G12,J12,M12,P12,S12,V12,Y12,AB12,AE12,AH12,AK12,AN12)</f>
        <v>0</v>
      </c>
      <c r="AQ12" s="114">
        <f>IF(AO12=0,0,((H12*0.5)+(K12*1.5)+(N12*2.5)+(Q12*3.5)+(T12*4.5)+(W12*5.5)+(Z12*6.5)+(AC12*7.5)+(AF12*8.5)+(AI12*9.5)+(AL12*10.5))/AO12)</f>
        <v>0</v>
      </c>
      <c r="AR12" s="49">
        <f>IF(AO12=0,0,ROUND(AP12/AO12*1000/AQ12,0))</f>
        <v>0</v>
      </c>
    </row>
    <row r="13" spans="2:45" ht="44.25" customHeight="1" x14ac:dyDescent="0.2">
      <c r="B13" s="189" t="s">
        <v>118</v>
      </c>
      <c r="C13" s="190"/>
      <c r="D13" s="191"/>
      <c r="E13" s="105"/>
      <c r="F13" s="106" t="str">
        <f ca="1">IF(E13="","",IF($B13=E$7,ROUND(SUM(OFFSET('別添1-1'!$H$31,MATCH(E$7,'別添1-1'!$B$31:$B$42,0)-1,0,1,1))/2,0),ROUND(SUM(OFFSET('別添1-1'!$H$31,MATCH($B13,'別添1-1'!$B$31:$B$42,0)-1,0,MATCH(E$7,'別添1-1'!$B$31:$B$42,0)-1,1))+SUM(OFFSET('別添1-1'!$H$31,MATCH(E$7,'別添1-1'!$B$31:$B$42,0)-1,0,1,1))/2,0)))</f>
        <v/>
      </c>
      <c r="G13" s="103" t="str">
        <f t="shared" ref="G13:G22" si="14">IF(E13&lt;&gt;"",ROUNDDOWN(F13*E13/1000,),"")</f>
        <v/>
      </c>
      <c r="H13" s="104"/>
      <c r="I13" s="106" t="str">
        <f ca="1">IF(H13="","",IF($B13=H$7,ROUND(SUM(OFFSET('別添1-1'!$H$31,MATCH(H$7,'別添1-1'!$B$31:$B$42,0)-1,0,1,1))/2,0),ROUND(SUM(OFFSET('別添1-1'!$H$31,MATCH($B13,'別添1-1'!$B$31:$B$42,0)-1,0,MATCH(H$7,'別添1-1'!$B$31:$B$42,0)-1,1))+SUM(OFFSET('別添1-1'!$H$31,MATCH(H$7,'別添1-1'!$B$31:$B$42,0)-1,0,1,1))/2,0)))</f>
        <v/>
      </c>
      <c r="J13" s="103" t="str">
        <f t="shared" si="1"/>
        <v/>
      </c>
      <c r="K13" s="48"/>
      <c r="L13" s="106" t="str">
        <f ca="1">IF(K13="","",IF($B13=K$7,ROUND(SUM(OFFSET('別添1-1'!$H$31,MATCH(K$7,'別添1-1'!$B$31:$B$42,0)-1,0,1,1))/2,0),ROUND(SUM(OFFSET('別添1-1'!$H$31,MATCH($B13,'別添1-1'!$B$31:$B$42,0)-1,0,MATCH(K$7,'別添1-1'!$B$31:$B$42,0)-MATCH($B13,'別添1-1'!$B$31:$B$42,0),1))+SUM(OFFSET('別添1-1'!$H$31,MATCH(K$7,'別添1-1'!$B$31:$B$42,0)-1,0,1,1))/2,0)))</f>
        <v/>
      </c>
      <c r="M13" s="103" t="str">
        <f t="shared" si="2"/>
        <v/>
      </c>
      <c r="N13" s="48"/>
      <c r="O13" s="106" t="str">
        <f ca="1">IF(N13="","",IF($B13=N$7,ROUND(SUM(OFFSET('別添1-1'!$H$31,MATCH(N$7,'別添1-1'!$B$31:$B$42,0)-1,0,1,1))/2,0),ROUND(SUM(OFFSET('別添1-1'!$H$31,MATCH($B13,'別添1-1'!$B$31:$B$42,0)-1,0,MATCH(N$7,'別添1-1'!$B$31:$B$42,0)-MATCH($B13,'別添1-1'!$B$31:$B$42,0),1))+SUM(OFFSET('別添1-1'!$H$31,MATCH(N$7,'別添1-1'!$B$31:$B$42,0)-1,0,1,1))/2,0)))</f>
        <v/>
      </c>
      <c r="P13" s="103" t="str">
        <f t="shared" si="3"/>
        <v/>
      </c>
      <c r="Q13" s="48"/>
      <c r="R13" s="106" t="str">
        <f ca="1">IF(Q13="","",IF($B13=Q$7,ROUND(SUM(OFFSET('別添1-1'!$H$31,MATCH(Q$7,'別添1-1'!$B$31:$B$42,0)-1,0,1,1))/2,0),ROUND(SUM(OFFSET('別添1-1'!$H$31,MATCH($B13,'別添1-1'!$B$31:$B$42,0)-1,0,MATCH(Q$7,'別添1-1'!$B$31:$B$42,0)-MATCH($B13,'別添1-1'!$B$31:$B$42,0),1))+SUM(OFFSET('別添1-1'!$H$31,MATCH(Q$7,'別添1-1'!$B$31:$B$42,0)-1,0,1,1))/2,0)))</f>
        <v/>
      </c>
      <c r="S13" s="103" t="str">
        <f t="shared" si="4"/>
        <v/>
      </c>
      <c r="T13" s="48"/>
      <c r="U13" s="106" t="str">
        <f ca="1">IF(T13="","",IF($B13=T$7,ROUND(SUM(OFFSET('別添1-1'!$H$31,MATCH(T$7,'別添1-1'!$B$31:$B$42,0)-1,0,1,1))/2,0),ROUND(SUM(OFFSET('別添1-1'!$H$31,MATCH($B13,'別添1-1'!$B$31:$B$42,0)-1,0,MATCH(T$7,'別添1-1'!$B$31:$B$42,0)-MATCH($B13,'別添1-1'!$B$31:$B$42,0),1))+SUM(OFFSET('別添1-1'!$H$31,MATCH(T$7,'別添1-1'!$B$31:$B$42,0)-1,0,1,1))/2,0)))</f>
        <v/>
      </c>
      <c r="V13" s="103" t="str">
        <f t="shared" si="5"/>
        <v/>
      </c>
      <c r="W13" s="48"/>
      <c r="X13" s="106" t="str">
        <f ca="1">IF(W13="","",IF($B13=W$7,ROUND(SUM(OFFSET('別添1-1'!$H$31,MATCH(W$7,'別添1-1'!$B$31:$B$42,0)-1,0,1,1))/2,0),ROUND(SUM(OFFSET('別添1-1'!$H$31,MATCH($B13,'別添1-1'!$B$31:$B$42,0)-1,0,MATCH(W$7,'別添1-1'!$B$31:$B$42,0)-MATCH($B13,'別添1-1'!$B$31:$B$42,0),1))+SUM(OFFSET('別添1-1'!$H$31,MATCH(W$7,'別添1-1'!$B$31:$B$42,0)-1,0,1,1))/2,0)))</f>
        <v/>
      </c>
      <c r="Y13" s="103" t="str">
        <f t="shared" si="6"/>
        <v/>
      </c>
      <c r="Z13" s="48"/>
      <c r="AA13" s="106" t="str">
        <f ca="1">IF(Z13="","",IF($B13=Z$7,ROUND(SUM(OFFSET('別添1-1'!$H$31,MATCH(Z$7,'別添1-1'!$B$31:$B$42,0)-1,0,1,1))/2,0),ROUND(SUM(OFFSET('別添1-1'!$H$31,MATCH($B13,'別添1-1'!$B$31:$B$42,0)-1,0,MATCH(Z$7,'別添1-1'!$B$31:$B$42,0)-MATCH($B13,'別添1-1'!$B$31:$B$42,0),1))+SUM(OFFSET('別添1-1'!$H$31,MATCH(Z$7,'別添1-1'!$B$31:$B$42,0)-1,0,1,1))/2,0)))</f>
        <v/>
      </c>
      <c r="AB13" s="103" t="str">
        <f t="shared" si="7"/>
        <v/>
      </c>
      <c r="AC13" s="48"/>
      <c r="AD13" s="106" t="str">
        <f ca="1">IF(AC13="","",IF($B13=AC$7,ROUND(SUM(OFFSET('別添1-1'!$H$31,MATCH(AC$7,'別添1-1'!$B$31:$B$42,0)-1,0,1,1))/2,0),ROUND(SUM(OFFSET('別添1-1'!$H$31,MATCH($B13,'別添1-1'!$B$31:$B$42,0)-1,0,MATCH(AC$7,'別添1-1'!$B$31:$B$42,0)-MATCH($B13,'別添1-1'!$B$31:$B$42,0),1))+SUM(OFFSET('別添1-1'!$H$31,MATCH(AC$7,'別添1-1'!$B$31:$B$42,0)-1,0,1,1))/2,0)))</f>
        <v/>
      </c>
      <c r="AE13" s="103" t="str">
        <f t="shared" si="8"/>
        <v/>
      </c>
      <c r="AF13" s="48"/>
      <c r="AG13" s="106" t="str">
        <f ca="1">IF(AF13="","",IF($B13=AF$7,ROUND(SUM(OFFSET('別添1-1'!$H$31,MATCH(AF$7,'別添1-1'!$B$31:$B$42,0)-1,0,1,1))/2,0),ROUND(SUM(OFFSET('別添1-1'!$H$31,MATCH($B13,'別添1-1'!$B$31:$B$42,0)-1,0,MATCH(AF$7,'別添1-1'!$B$31:$B$42,0)-MATCH($B13,'別添1-1'!$B$31:$B$42,0),1))+SUM(OFFSET('別添1-1'!$H$31,MATCH(AF$7,'別添1-1'!$B$31:$B$42,0)-1,0,1,1))/2,0)))</f>
        <v/>
      </c>
      <c r="AH13" s="103" t="str">
        <f t="shared" si="9"/>
        <v/>
      </c>
      <c r="AI13" s="48"/>
      <c r="AJ13" s="106" t="str">
        <f ca="1">IF(AI13="","",IF($B13=AI$7,ROUND(SUM(OFFSET('別添1-1'!$H$31,MATCH(AI$7,'別添1-1'!$B$31:$B$42,0)-1,0,1,1))/2,0),ROUND(SUM(OFFSET('別添1-1'!$H$31,MATCH($B13,'別添1-1'!$B$31:$B$42,0)-1,0,MATCH(AI$7,'別添1-1'!$B$31:$B$42,0)-MATCH($B13,'別添1-1'!$B$31:$B$42,0),1))+SUM(OFFSET('別添1-1'!$H$31,MATCH(AI$7,'別添1-1'!$B$31:$B$42,0)-1,0,1,1))/2,0)))</f>
        <v/>
      </c>
      <c r="AK13" s="103" t="str">
        <f t="shared" si="10"/>
        <v/>
      </c>
      <c r="AL13" s="48"/>
      <c r="AM13" s="106" t="str">
        <f ca="1">IF(AL13="","",IF($B13=AL$7,ROUND(SUM(OFFSET('別添1-1'!$H$31,MATCH(AL$7,'別添1-1'!$B$31:$B$42,0)-1,0,1,1))/2,0),ROUND(SUM(OFFSET('別添1-1'!$H$31,MATCH($B13,'別添1-1'!$B$31:$B$42,0)-1,0,MATCH(AL$7,'別添1-1'!$B$31:$B$42,0)-MATCH($B13,'別添1-1'!$B$31:$B$42,0),1))+SUM(OFFSET('別添1-1'!$H$31,MATCH(AL$7,'別添1-1'!$B$31:$B$42,0)-1,0,1,1))/2,0)))</f>
        <v/>
      </c>
      <c r="AN13" s="103" t="str">
        <f t="shared" si="11"/>
        <v/>
      </c>
      <c r="AO13" s="47">
        <f t="shared" si="12"/>
        <v>0</v>
      </c>
      <c r="AP13" s="48">
        <f t="shared" si="13"/>
        <v>0</v>
      </c>
      <c r="AQ13" s="114">
        <f>IF(AO13=0,0,((K13*0.5)+(N13*1.5)+(Q13*2.5)+(T13*3.5)+(W13*4.5)+(Z13*5.5)+(AC13*6.5)+(AF13*7.5)+(AI13*8.5)+(AL13*9.5))/AO13)</f>
        <v>0</v>
      </c>
      <c r="AR13" s="118">
        <f t="shared" ref="AR13:AR22" si="15">IF(AO13=0,0,ROUND(AP13/AO13*1000/AQ13,0))</f>
        <v>0</v>
      </c>
    </row>
    <row r="14" spans="2:45" ht="44.25" customHeight="1" x14ac:dyDescent="0.2">
      <c r="B14" s="189" t="s">
        <v>119</v>
      </c>
      <c r="C14" s="190"/>
      <c r="D14" s="191"/>
      <c r="E14" s="105"/>
      <c r="F14" s="106" t="str">
        <f ca="1">IF(E14="","",IF($B14=E$7,ROUND(SUM(OFFSET('別添1-1'!$H$31,MATCH(E$7,'別添1-1'!$B$31:$B$42,0)-1,0,1,1))/2,0),ROUND(SUM(OFFSET('別添1-1'!$H$31,MATCH($B14,'別添1-1'!$B$31:$B$42,0)-1,0,MATCH(E$7,'別添1-1'!$B$31:$B$42,0)-1,1))+SUM(OFFSET('別添1-1'!$H$31,MATCH(E$7,'別添1-1'!$B$31:$B$42,0)-1,0,1,1))/2,0)))</f>
        <v/>
      </c>
      <c r="G14" s="103" t="str">
        <f t="shared" si="14"/>
        <v/>
      </c>
      <c r="H14" s="104"/>
      <c r="I14" s="106" t="str">
        <f ca="1">IF(H14="","",IF($B14=H$7,ROUND(SUM(OFFSET('別添1-1'!$H$31,MATCH(H$7,'別添1-1'!$B$31:$B$42,0)-1,0,1,1))/2,0),ROUND(SUM(OFFSET('別添1-1'!$H$31,MATCH($B14,'別添1-1'!$B$31:$B$42,0)-1,0,MATCH(H$7,'別添1-1'!$B$31:$B$42,0)-1,1))+SUM(OFFSET('別添1-1'!$H$31,MATCH(H$7,'別添1-1'!$B$31:$B$42,0)-1,0,1,1))/2,0)))</f>
        <v/>
      </c>
      <c r="J14" s="103" t="str">
        <f t="shared" si="1"/>
        <v/>
      </c>
      <c r="K14" s="104"/>
      <c r="L14" s="106" t="str">
        <f ca="1">IF(K14="","",IF($B14=K$7,ROUND(SUM(OFFSET('別添1-1'!$H$31,MATCH(K$7,'別添1-1'!$B$31:$B$42,0)-1,0,1,1))/2,0),ROUND(SUM(OFFSET('別添1-1'!$H$31,MATCH($B14,'別添1-1'!$B$31:$B$42,0)-1,0,MATCH(K$7,'別添1-1'!$B$31:$B$42,0)-1,1))+SUM(OFFSET('別添1-1'!$H$31,MATCH(K$7,'別添1-1'!$B$31:$B$42,0)-1,0,1,1))/2,0)))</f>
        <v/>
      </c>
      <c r="M14" s="103" t="str">
        <f t="shared" si="2"/>
        <v/>
      </c>
      <c r="N14" s="48"/>
      <c r="O14" s="106" t="str">
        <f ca="1">IF(N14="","",IF($B14=N$7,ROUND(SUM(OFFSET('別添1-1'!$H$31,MATCH(N$7,'別添1-1'!$B$31:$B$42,0)-1,0,1,1))/2,0),ROUND(SUM(OFFSET('別添1-1'!$H$31,MATCH($B14,'別添1-1'!$B$31:$B$42,0)-1,0,MATCH(N$7,'別添1-1'!$B$31:$B$42,0)-MATCH($B14,'別添1-1'!$B$31:$B$42,0),1))+SUM(OFFSET('別添1-1'!$H$31,MATCH(N$7,'別添1-1'!$B$31:$B$42,0)-1,0,1,1))/2,0)))</f>
        <v/>
      </c>
      <c r="P14" s="103" t="str">
        <f t="shared" si="3"/>
        <v/>
      </c>
      <c r="Q14" s="48"/>
      <c r="R14" s="106" t="str">
        <f ca="1">IF(Q14="","",IF($B14=Q$7,ROUND(SUM(OFFSET('別添1-1'!$H$31,MATCH(Q$7,'別添1-1'!$B$31:$B$42,0)-1,0,1,1))/2,0),ROUND(SUM(OFFSET('別添1-1'!$H$31,MATCH($B14,'別添1-1'!$B$31:$B$42,0)-1,0,MATCH(Q$7,'別添1-1'!$B$31:$B$42,0)-MATCH($B14,'別添1-1'!$B$31:$B$42,0),1))+SUM(OFFSET('別添1-1'!$H$31,MATCH(Q$7,'別添1-1'!$B$31:$B$42,0)-1,0,1,1))/2,0)))</f>
        <v/>
      </c>
      <c r="S14" s="103" t="str">
        <f t="shared" si="4"/>
        <v/>
      </c>
      <c r="T14" s="48"/>
      <c r="U14" s="106" t="str">
        <f ca="1">IF(T14="","",IF($B14=T$7,ROUND(SUM(OFFSET('別添1-1'!$H$31,MATCH(T$7,'別添1-1'!$B$31:$B$42,0)-1,0,1,1))/2,0),ROUND(SUM(OFFSET('別添1-1'!$H$31,MATCH($B14,'別添1-1'!$B$31:$B$42,0)-1,0,MATCH(T$7,'別添1-1'!$B$31:$B$42,0)-MATCH($B14,'別添1-1'!$B$31:$B$42,0),1))+SUM(OFFSET('別添1-1'!$H$31,MATCH(T$7,'別添1-1'!$B$31:$B$42,0)-1,0,1,1))/2,0)))</f>
        <v/>
      </c>
      <c r="V14" s="103" t="str">
        <f t="shared" si="5"/>
        <v/>
      </c>
      <c r="W14" s="48"/>
      <c r="X14" s="106" t="str">
        <f ca="1">IF(W14="","",IF($B14=W$7,ROUND(SUM(OFFSET('別添1-1'!$H$31,MATCH(W$7,'別添1-1'!$B$31:$B$42,0)-1,0,1,1))/2,0),ROUND(SUM(OFFSET('別添1-1'!$H$31,MATCH($B14,'別添1-1'!$B$31:$B$42,0)-1,0,MATCH(W$7,'別添1-1'!$B$31:$B$42,0)-MATCH($B14,'別添1-1'!$B$31:$B$42,0),1))+SUM(OFFSET('別添1-1'!$H$31,MATCH(W$7,'別添1-1'!$B$31:$B$42,0)-1,0,1,1))/2,0)))</f>
        <v/>
      </c>
      <c r="Y14" s="103" t="str">
        <f t="shared" si="6"/>
        <v/>
      </c>
      <c r="Z14" s="48"/>
      <c r="AA14" s="106" t="str">
        <f ca="1">IF(Z14="","",IF($B14=Z$7,ROUND(SUM(OFFSET('別添1-1'!$H$31,MATCH(Z$7,'別添1-1'!$B$31:$B$42,0)-1,0,1,1))/2,0),ROUND(SUM(OFFSET('別添1-1'!$H$31,MATCH($B14,'別添1-1'!$B$31:$B$42,0)-1,0,MATCH(Z$7,'別添1-1'!$B$31:$B$42,0)-MATCH($B14,'別添1-1'!$B$31:$B$42,0),1))+SUM(OFFSET('別添1-1'!$H$31,MATCH(Z$7,'別添1-1'!$B$31:$B$42,0)-1,0,1,1))/2,0)))</f>
        <v/>
      </c>
      <c r="AB14" s="103" t="str">
        <f t="shared" si="7"/>
        <v/>
      </c>
      <c r="AC14" s="48"/>
      <c r="AD14" s="106" t="str">
        <f ca="1">IF(AC14="","",IF($B14=AC$7,ROUND(SUM(OFFSET('別添1-1'!$H$31,MATCH(AC$7,'別添1-1'!$B$31:$B$42,0)-1,0,1,1))/2,0),ROUND(SUM(OFFSET('別添1-1'!$H$31,MATCH($B14,'別添1-1'!$B$31:$B$42,0)-1,0,MATCH(AC$7,'別添1-1'!$B$31:$B$42,0)-MATCH($B14,'別添1-1'!$B$31:$B$42,0),1))+SUM(OFFSET('別添1-1'!$H$31,MATCH(AC$7,'別添1-1'!$B$31:$B$42,0)-1,0,1,1))/2,0)))</f>
        <v/>
      </c>
      <c r="AE14" s="103" t="str">
        <f t="shared" si="8"/>
        <v/>
      </c>
      <c r="AF14" s="48"/>
      <c r="AG14" s="106" t="str">
        <f ca="1">IF(AF14="","",IF($B14=AF$7,ROUND(SUM(OFFSET('別添1-1'!$H$31,MATCH(AF$7,'別添1-1'!$B$31:$B$42,0)-1,0,1,1))/2,0),ROUND(SUM(OFFSET('別添1-1'!$H$31,MATCH($B14,'別添1-1'!$B$31:$B$42,0)-1,0,MATCH(AF$7,'別添1-1'!$B$31:$B$42,0)-MATCH($B14,'別添1-1'!$B$31:$B$42,0),1))+SUM(OFFSET('別添1-1'!$H$31,MATCH(AF$7,'別添1-1'!$B$31:$B$42,0)-1,0,1,1))/2,0)))</f>
        <v/>
      </c>
      <c r="AH14" s="103" t="str">
        <f t="shared" si="9"/>
        <v/>
      </c>
      <c r="AI14" s="48"/>
      <c r="AJ14" s="106" t="str">
        <f ca="1">IF(AI14="","",IF($B14=AI$7,ROUND(SUM(OFFSET('別添1-1'!$H$31,MATCH(AI$7,'別添1-1'!$B$31:$B$42,0)-1,0,1,1))/2,0),ROUND(SUM(OFFSET('別添1-1'!$H$31,MATCH($B14,'別添1-1'!$B$31:$B$42,0)-1,0,MATCH(AI$7,'別添1-1'!$B$31:$B$42,0)-MATCH($B14,'別添1-1'!$B$31:$B$42,0),1))+SUM(OFFSET('別添1-1'!$H$31,MATCH(AI$7,'別添1-1'!$B$31:$B$42,0)-1,0,1,1))/2,0)))</f>
        <v/>
      </c>
      <c r="AK14" s="103" t="str">
        <f t="shared" si="10"/>
        <v/>
      </c>
      <c r="AL14" s="48"/>
      <c r="AM14" s="106" t="str">
        <f ca="1">IF(AL14="","",IF($B14=AL$7,ROUND(SUM(OFFSET('別添1-1'!$H$31,MATCH(AL$7,'別添1-1'!$B$31:$B$42,0)-1,0,1,1))/2,0),ROUND(SUM(OFFSET('別添1-1'!$H$31,MATCH($B14,'別添1-1'!$B$31:$B$42,0)-1,0,MATCH(AL$7,'別添1-1'!$B$31:$B$42,0)-MATCH($B14,'別添1-1'!$B$31:$B$42,0),1))+SUM(OFFSET('別添1-1'!$H$31,MATCH(AL$7,'別添1-1'!$B$31:$B$42,0)-1,0,1,1))/2,0)))</f>
        <v/>
      </c>
      <c r="AN14" s="103" t="str">
        <f t="shared" si="11"/>
        <v/>
      </c>
      <c r="AO14" s="47">
        <f t="shared" si="12"/>
        <v>0</v>
      </c>
      <c r="AP14" s="48">
        <f t="shared" si="13"/>
        <v>0</v>
      </c>
      <c r="AQ14" s="114">
        <f>IF(AO14=0,0,((N14*0.5)+(Q14*1.5)+(T14*2.5)+(W14*3.5)+(Z14*4.5)+(AC14*5.5)+(AF14*6.5)+(AI14*7.5)+(AL14*8.5))/AO14)</f>
        <v>0</v>
      </c>
      <c r="AR14" s="118">
        <f t="shared" si="15"/>
        <v>0</v>
      </c>
    </row>
    <row r="15" spans="2:45" ht="44.25" customHeight="1" x14ac:dyDescent="0.2">
      <c r="B15" s="189" t="s">
        <v>120</v>
      </c>
      <c r="C15" s="190"/>
      <c r="D15" s="191"/>
      <c r="E15" s="105"/>
      <c r="F15" s="106" t="str">
        <f ca="1">IF(E15="","",IF($B15=E$7,ROUND(SUM(OFFSET('別添1-1'!$H$31,MATCH(E$7,'別添1-1'!$B$31:$B$42,0)-1,0,1,1))/2,0),ROUND(SUM(OFFSET('別添1-1'!$H$31,MATCH($B15,'別添1-1'!$B$31:$B$42,0)-1,0,MATCH(E$7,'別添1-1'!$B$31:$B$42,0)-1,1))+SUM(OFFSET('別添1-1'!$H$31,MATCH(E$7,'別添1-1'!$B$31:$B$42,0)-1,0,1,1))/2,0)))</f>
        <v/>
      </c>
      <c r="G15" s="103" t="str">
        <f t="shared" si="14"/>
        <v/>
      </c>
      <c r="H15" s="104"/>
      <c r="I15" s="106" t="str">
        <f ca="1">IF(H15="","",IF($B15=H$7,ROUND(SUM(OFFSET('別添1-1'!$H$31,MATCH(H$7,'別添1-1'!$B$31:$B$42,0)-1,0,1,1))/2,0),ROUND(SUM(OFFSET('別添1-1'!$H$31,MATCH($B15,'別添1-1'!$B$31:$B$42,0)-1,0,MATCH(H$7,'別添1-1'!$B$31:$B$42,0)-1,1))+SUM(OFFSET('別添1-1'!$H$31,MATCH(H$7,'別添1-1'!$B$31:$B$42,0)-1,0,1,1))/2,0)))</f>
        <v/>
      </c>
      <c r="J15" s="103" t="str">
        <f t="shared" si="1"/>
        <v/>
      </c>
      <c r="K15" s="104"/>
      <c r="L15" s="106" t="str">
        <f ca="1">IF(K15="","",IF($B15=K$7,ROUND(SUM(OFFSET('別添1-1'!$H$31,MATCH(K$7,'別添1-1'!$B$31:$B$42,0)-1,0,1,1))/2,0),ROUND(SUM(OFFSET('別添1-1'!$H$31,MATCH($B15,'別添1-1'!$B$31:$B$42,0)-1,0,MATCH(K$7,'別添1-1'!$B$31:$B$42,0)-1,1))+SUM(OFFSET('別添1-1'!$H$31,MATCH(K$7,'別添1-1'!$B$31:$B$42,0)-1,0,1,1))/2,0)))</f>
        <v/>
      </c>
      <c r="M15" s="103" t="str">
        <f t="shared" si="2"/>
        <v/>
      </c>
      <c r="N15" s="104"/>
      <c r="O15" s="106" t="str">
        <f ca="1">IF(N15="","",IF($B15=N$7,ROUND(SUM(OFFSET('別添1-1'!$H$31,MATCH(N$7,'別添1-1'!$B$31:$B$42,0)-1,0,1,1))/2,0),ROUND(SUM(OFFSET('別添1-1'!$H$31,MATCH($B15,'別添1-1'!$B$31:$B$42,0)-1,0,MATCH(N$7,'別添1-1'!$B$31:$B$42,0)-1,1))+SUM(OFFSET('別添1-1'!$H$31,MATCH(N$7,'別添1-1'!$B$31:$B$42,0)-1,0,1,1))/2,0)))</f>
        <v/>
      </c>
      <c r="P15" s="103" t="str">
        <f t="shared" si="3"/>
        <v/>
      </c>
      <c r="Q15" s="48"/>
      <c r="R15" s="106" t="str">
        <f ca="1">IF(Q15="","",IF($B15=Q$7,ROUND(SUM(OFFSET('別添1-1'!$H$31,MATCH(Q$7,'別添1-1'!$B$31:$B$42,0)-1,0,1,1))/2,0),ROUND(SUM(OFFSET('別添1-1'!$H$31,MATCH($B15,'別添1-1'!$B$31:$B$42,0)-1,0,MATCH(Q$7,'別添1-1'!$B$31:$B$42,0)-MATCH($B15,'別添1-1'!$B$31:$B$42,0),1))+SUM(OFFSET('別添1-1'!$H$31,MATCH(Q$7,'別添1-1'!$B$31:$B$42,0)-1,0,1,1))/2,0)))</f>
        <v/>
      </c>
      <c r="S15" s="103" t="str">
        <f t="shared" si="4"/>
        <v/>
      </c>
      <c r="T15" s="48"/>
      <c r="U15" s="106" t="str">
        <f ca="1">IF(T15="","",IF($B15=T$7,ROUND(SUM(OFFSET('別添1-1'!$H$31,MATCH(T$7,'別添1-1'!$B$31:$B$42,0)-1,0,1,1))/2,0),ROUND(SUM(OFFSET('別添1-1'!$H$31,MATCH($B15,'別添1-1'!$B$31:$B$42,0)-1,0,MATCH(T$7,'別添1-1'!$B$31:$B$42,0)-MATCH($B15,'別添1-1'!$B$31:$B$42,0),1))+SUM(OFFSET('別添1-1'!$H$31,MATCH(T$7,'別添1-1'!$B$31:$B$42,0)-1,0,1,1))/2,0)))</f>
        <v/>
      </c>
      <c r="V15" s="103" t="str">
        <f t="shared" si="5"/>
        <v/>
      </c>
      <c r="W15" s="48"/>
      <c r="X15" s="106" t="str">
        <f ca="1">IF(W15="","",IF($B15=W$7,ROUND(SUM(OFFSET('別添1-1'!$H$31,MATCH(W$7,'別添1-1'!$B$31:$B$42,0)-1,0,1,1))/2,0),ROUND(SUM(OFFSET('別添1-1'!$H$31,MATCH($B15,'別添1-1'!$B$31:$B$42,0)-1,0,MATCH(W$7,'別添1-1'!$B$31:$B$42,0)-MATCH($B15,'別添1-1'!$B$31:$B$42,0),1))+SUM(OFFSET('別添1-1'!$H$31,MATCH(W$7,'別添1-1'!$B$31:$B$42,0)-1,0,1,1))/2,0)))</f>
        <v/>
      </c>
      <c r="Y15" s="103" t="str">
        <f t="shared" si="6"/>
        <v/>
      </c>
      <c r="Z15" s="48"/>
      <c r="AA15" s="106" t="str">
        <f ca="1">IF(Z15="","",IF($B15=Z$7,ROUND(SUM(OFFSET('別添1-1'!$H$31,MATCH(Z$7,'別添1-1'!$B$31:$B$42,0)-1,0,1,1))/2,0),ROUND(SUM(OFFSET('別添1-1'!$H$31,MATCH($B15,'別添1-1'!$B$31:$B$42,0)-1,0,MATCH(Z$7,'別添1-1'!$B$31:$B$42,0)-MATCH($B15,'別添1-1'!$B$31:$B$42,0),1))+SUM(OFFSET('別添1-1'!$H$31,MATCH(Z$7,'別添1-1'!$B$31:$B$42,0)-1,0,1,1))/2,0)))</f>
        <v/>
      </c>
      <c r="AB15" s="103" t="str">
        <f t="shared" si="7"/>
        <v/>
      </c>
      <c r="AC15" s="48"/>
      <c r="AD15" s="106" t="str">
        <f ca="1">IF(AC15="","",IF($B15=AC$7,ROUND(SUM(OFFSET('別添1-1'!$H$31,MATCH(AC$7,'別添1-1'!$B$31:$B$42,0)-1,0,1,1))/2,0),ROUND(SUM(OFFSET('別添1-1'!$H$31,MATCH($B15,'別添1-1'!$B$31:$B$42,0)-1,0,MATCH(AC$7,'別添1-1'!$B$31:$B$42,0)-MATCH($B15,'別添1-1'!$B$31:$B$42,0),1))+SUM(OFFSET('別添1-1'!$H$31,MATCH(AC$7,'別添1-1'!$B$31:$B$42,0)-1,0,1,1))/2,0)))</f>
        <v/>
      </c>
      <c r="AE15" s="103" t="str">
        <f t="shared" si="8"/>
        <v/>
      </c>
      <c r="AF15" s="48"/>
      <c r="AG15" s="106" t="str">
        <f ca="1">IF(AF15="","",IF($B15=AF$7,ROUND(SUM(OFFSET('別添1-1'!$H$31,MATCH(AF$7,'別添1-1'!$B$31:$B$42,0)-1,0,1,1))/2,0),ROUND(SUM(OFFSET('別添1-1'!$H$31,MATCH($B15,'別添1-1'!$B$31:$B$42,0)-1,0,MATCH(AF$7,'別添1-1'!$B$31:$B$42,0)-MATCH($B15,'別添1-1'!$B$31:$B$42,0),1))+SUM(OFFSET('別添1-1'!$H$31,MATCH(AF$7,'別添1-1'!$B$31:$B$42,0)-1,0,1,1))/2,0)))</f>
        <v/>
      </c>
      <c r="AH15" s="103" t="str">
        <f t="shared" si="9"/>
        <v/>
      </c>
      <c r="AI15" s="48"/>
      <c r="AJ15" s="106" t="str">
        <f ca="1">IF(AI15="","",IF($B15=AI$7,ROUND(SUM(OFFSET('別添1-1'!$H$31,MATCH(AI$7,'別添1-1'!$B$31:$B$42,0)-1,0,1,1))/2,0),ROUND(SUM(OFFSET('別添1-1'!$H$31,MATCH($B15,'別添1-1'!$B$31:$B$42,0)-1,0,MATCH(AI$7,'別添1-1'!$B$31:$B$42,0)-MATCH($B15,'別添1-1'!$B$31:$B$42,0),1))+SUM(OFFSET('別添1-1'!$H$31,MATCH(AI$7,'別添1-1'!$B$31:$B$42,0)-1,0,1,1))/2,0)))</f>
        <v/>
      </c>
      <c r="AK15" s="103" t="str">
        <f t="shared" si="10"/>
        <v/>
      </c>
      <c r="AL15" s="48"/>
      <c r="AM15" s="106" t="str">
        <f ca="1">IF(AL15="","",IF($B15=AL$7,ROUND(SUM(OFFSET('別添1-1'!$H$31,MATCH(AL$7,'別添1-1'!$B$31:$B$42,0)-1,0,1,1))/2,0),ROUND(SUM(OFFSET('別添1-1'!$H$31,MATCH($B15,'別添1-1'!$B$31:$B$42,0)-1,0,MATCH(AL$7,'別添1-1'!$B$31:$B$42,0)-MATCH($B15,'別添1-1'!$B$31:$B$42,0),1))+SUM(OFFSET('別添1-1'!$H$31,MATCH(AL$7,'別添1-1'!$B$31:$B$42,0)-1,0,1,1))/2,0)))</f>
        <v/>
      </c>
      <c r="AN15" s="103" t="str">
        <f t="shared" si="11"/>
        <v/>
      </c>
      <c r="AO15" s="47">
        <f t="shared" si="12"/>
        <v>0</v>
      </c>
      <c r="AP15" s="48">
        <f t="shared" si="13"/>
        <v>0</v>
      </c>
      <c r="AQ15" s="114">
        <f>IF(AO15=0,0,((Q15*0.5)+(T15*1.5)+(W15*2.5)+(Z15*3.5)+(AC15*4.5)+(AF15*5.5)+(AI15*6.5)+(AL15*7.5))/AO15)</f>
        <v>0</v>
      </c>
      <c r="AR15" s="118">
        <f t="shared" si="15"/>
        <v>0</v>
      </c>
    </row>
    <row r="16" spans="2:45" ht="44.25" customHeight="1" x14ac:dyDescent="0.2">
      <c r="B16" s="189" t="s">
        <v>121</v>
      </c>
      <c r="C16" s="190"/>
      <c r="D16" s="191"/>
      <c r="E16" s="105"/>
      <c r="F16" s="106" t="str">
        <f ca="1">IF(E16="","",IF($B16=E$7,ROUND(SUM(OFFSET('別添1-1'!$H$31,MATCH(E$7,'別添1-1'!$B$31:$B$42,0)-1,0,1,1))/2,0),ROUND(SUM(OFFSET('別添1-1'!$H$31,MATCH($B16,'別添1-1'!$B$31:$B$42,0)-1,0,MATCH(E$7,'別添1-1'!$B$31:$B$42,0)-1,1))+SUM(OFFSET('別添1-1'!$H$31,MATCH(E$7,'別添1-1'!$B$31:$B$42,0)-1,0,1,1))/2,0)))</f>
        <v/>
      </c>
      <c r="G16" s="103" t="str">
        <f t="shared" si="14"/>
        <v/>
      </c>
      <c r="H16" s="104"/>
      <c r="I16" s="106" t="str">
        <f ca="1">IF(H16="","",IF($B16=H$7,ROUND(SUM(OFFSET('別添1-1'!$H$31,MATCH(H$7,'別添1-1'!$B$31:$B$42,0)-1,0,1,1))/2,0),ROUND(SUM(OFFSET('別添1-1'!$H$31,MATCH($B16,'別添1-1'!$B$31:$B$42,0)-1,0,MATCH(H$7,'別添1-1'!$B$31:$B$42,0)-1,1))+SUM(OFFSET('別添1-1'!$H$31,MATCH(H$7,'別添1-1'!$B$31:$B$42,0)-1,0,1,1))/2,0)))</f>
        <v/>
      </c>
      <c r="J16" s="103" t="str">
        <f t="shared" si="1"/>
        <v/>
      </c>
      <c r="K16" s="104"/>
      <c r="L16" s="106" t="str">
        <f ca="1">IF(K16="","",IF($B16=K$7,ROUND(SUM(OFFSET('別添1-1'!$H$31,MATCH(K$7,'別添1-1'!$B$31:$B$42,0)-1,0,1,1))/2,0),ROUND(SUM(OFFSET('別添1-1'!$H$31,MATCH($B16,'別添1-1'!$B$31:$B$42,0)-1,0,MATCH(K$7,'別添1-1'!$B$31:$B$42,0)-1,1))+SUM(OFFSET('別添1-1'!$H$31,MATCH(K$7,'別添1-1'!$B$31:$B$42,0)-1,0,1,1))/2,0)))</f>
        <v/>
      </c>
      <c r="M16" s="103" t="str">
        <f t="shared" si="2"/>
        <v/>
      </c>
      <c r="N16" s="104"/>
      <c r="O16" s="106" t="str">
        <f ca="1">IF(N16="","",IF($B16=N$7,ROUND(SUM(OFFSET('別添1-1'!$H$31,MATCH(N$7,'別添1-1'!$B$31:$B$42,0)-1,0,1,1))/2,0),ROUND(SUM(OFFSET('別添1-1'!$H$31,MATCH($B16,'別添1-1'!$B$31:$B$42,0)-1,0,MATCH(N$7,'別添1-1'!$B$31:$B$42,0)-1,1))+SUM(OFFSET('別添1-1'!$H$31,MATCH(N$7,'別添1-1'!$B$31:$B$42,0)-1,0,1,1))/2,0)))</f>
        <v/>
      </c>
      <c r="P16" s="103" t="str">
        <f t="shared" si="3"/>
        <v/>
      </c>
      <c r="Q16" s="104"/>
      <c r="R16" s="106" t="str">
        <f ca="1">IF(Q16="","",IF($B16=Q$7,ROUND(SUM(OFFSET('別添1-1'!$H$31,MATCH(Q$7,'別添1-1'!$B$31:$B$42,0)-1,0,1,1))/2,0),ROUND(SUM(OFFSET('別添1-1'!$H$31,MATCH($B16,'別添1-1'!$B$31:$B$42,0)-1,0,MATCH(Q$7,'別添1-1'!$B$31:$B$42,0)-1,1))+SUM(OFFSET('別添1-1'!$H$31,MATCH(Q$7,'別添1-1'!$B$31:$B$42,0)-1,0,1,1))/2,0)))</f>
        <v/>
      </c>
      <c r="S16" s="103" t="str">
        <f t="shared" si="4"/>
        <v/>
      </c>
      <c r="T16" s="48"/>
      <c r="U16" s="106" t="str">
        <f ca="1">IF(T16="","",IF($B16=T$7,ROUND(SUM(OFFSET('別添1-1'!$H$31,MATCH(T$7,'別添1-1'!$B$31:$B$42,0)-1,0,1,1))/2,0),ROUND(SUM(OFFSET('別添1-1'!$H$31,MATCH($B16,'別添1-1'!$B$31:$B$42,0)-1,0,MATCH(T$7,'別添1-1'!$B$31:$B$42,0)-MATCH($B16,'別添1-1'!$B$31:$B$42,0),1))+SUM(OFFSET('別添1-1'!$H$31,MATCH(T$7,'別添1-1'!$B$31:$B$42,0)-1,0,1,1))/2,0)))</f>
        <v/>
      </c>
      <c r="V16" s="103" t="str">
        <f t="shared" si="5"/>
        <v/>
      </c>
      <c r="W16" s="48"/>
      <c r="X16" s="106" t="str">
        <f ca="1">IF(W16="","",IF($B16=W$7,ROUND(SUM(OFFSET('別添1-1'!$H$31,MATCH(W$7,'別添1-1'!$B$31:$B$42,0)-1,0,1,1))/2,0),ROUND(SUM(OFFSET('別添1-1'!$H$31,MATCH($B16,'別添1-1'!$B$31:$B$42,0)-1,0,MATCH(W$7,'別添1-1'!$B$31:$B$42,0)-MATCH($B16,'別添1-1'!$B$31:$B$42,0),1))+SUM(OFFSET('別添1-1'!$H$31,MATCH(W$7,'別添1-1'!$B$31:$B$42,0)-1,0,1,1))/2,0)))</f>
        <v/>
      </c>
      <c r="Y16" s="103" t="str">
        <f t="shared" si="6"/>
        <v/>
      </c>
      <c r="Z16" s="48"/>
      <c r="AA16" s="106" t="str">
        <f ca="1">IF(Z16="","",IF($B16=Z$7,ROUND(SUM(OFFSET('別添1-1'!$H$31,MATCH(Z$7,'別添1-1'!$B$31:$B$42,0)-1,0,1,1))/2,0),ROUND(SUM(OFFSET('別添1-1'!$H$31,MATCH($B16,'別添1-1'!$B$31:$B$42,0)-1,0,MATCH(Z$7,'別添1-1'!$B$31:$B$42,0)-MATCH($B16,'別添1-1'!$B$31:$B$42,0),1))+SUM(OFFSET('別添1-1'!$H$31,MATCH(Z$7,'別添1-1'!$B$31:$B$42,0)-1,0,1,1))/2,0)))</f>
        <v/>
      </c>
      <c r="AB16" s="103" t="str">
        <f t="shared" si="7"/>
        <v/>
      </c>
      <c r="AC16" s="48"/>
      <c r="AD16" s="106" t="str">
        <f ca="1">IF(AC16="","",IF($B16=AC$7,ROUND(SUM(OFFSET('別添1-1'!$H$31,MATCH(AC$7,'別添1-1'!$B$31:$B$42,0)-1,0,1,1))/2,0),ROUND(SUM(OFFSET('別添1-1'!$H$31,MATCH($B16,'別添1-1'!$B$31:$B$42,0)-1,0,MATCH(AC$7,'別添1-1'!$B$31:$B$42,0)-MATCH($B16,'別添1-1'!$B$31:$B$42,0),1))+SUM(OFFSET('別添1-1'!$H$31,MATCH(AC$7,'別添1-1'!$B$31:$B$42,0)-1,0,1,1))/2,0)))</f>
        <v/>
      </c>
      <c r="AE16" s="103" t="str">
        <f t="shared" si="8"/>
        <v/>
      </c>
      <c r="AF16" s="48"/>
      <c r="AG16" s="106" t="str">
        <f ca="1">IF(AF16="","",IF($B16=AF$7,ROUND(SUM(OFFSET('別添1-1'!$H$31,MATCH(AF$7,'別添1-1'!$B$31:$B$42,0)-1,0,1,1))/2,0),ROUND(SUM(OFFSET('別添1-1'!$H$31,MATCH($B16,'別添1-1'!$B$31:$B$42,0)-1,0,MATCH(AF$7,'別添1-1'!$B$31:$B$42,0)-MATCH($B16,'別添1-1'!$B$31:$B$42,0),1))+SUM(OFFSET('別添1-1'!$H$31,MATCH(AF$7,'別添1-1'!$B$31:$B$42,0)-1,0,1,1))/2,0)))</f>
        <v/>
      </c>
      <c r="AH16" s="103" t="str">
        <f t="shared" si="9"/>
        <v/>
      </c>
      <c r="AI16" s="48"/>
      <c r="AJ16" s="106" t="str">
        <f ca="1">IF(AI16="","",IF($B16=AI$7,ROUND(SUM(OFFSET('別添1-1'!$H$31,MATCH(AI$7,'別添1-1'!$B$31:$B$42,0)-1,0,1,1))/2,0),ROUND(SUM(OFFSET('別添1-1'!$H$31,MATCH($B16,'別添1-1'!$B$31:$B$42,0)-1,0,MATCH(AI$7,'別添1-1'!$B$31:$B$42,0)-MATCH($B16,'別添1-1'!$B$31:$B$42,0),1))+SUM(OFFSET('別添1-1'!$H$31,MATCH(AI$7,'別添1-1'!$B$31:$B$42,0)-1,0,1,1))/2,0)))</f>
        <v/>
      </c>
      <c r="AK16" s="103" t="str">
        <f t="shared" si="10"/>
        <v/>
      </c>
      <c r="AL16" s="48"/>
      <c r="AM16" s="106" t="str">
        <f ca="1">IF(AL16="","",IF($B16=AL$7,ROUND(SUM(OFFSET('別添1-1'!$H$31,MATCH(AL$7,'別添1-1'!$B$31:$B$42,0)-1,0,1,1))/2,0),ROUND(SUM(OFFSET('別添1-1'!$H$31,MATCH($B16,'別添1-1'!$B$31:$B$42,0)-1,0,MATCH(AL$7,'別添1-1'!$B$31:$B$42,0)-MATCH($B16,'別添1-1'!$B$31:$B$42,0),1))+SUM(OFFSET('別添1-1'!$H$31,MATCH(AL$7,'別添1-1'!$B$31:$B$42,0)-1,0,1,1))/2,0)))</f>
        <v/>
      </c>
      <c r="AN16" s="103" t="str">
        <f t="shared" si="11"/>
        <v/>
      </c>
      <c r="AO16" s="47">
        <f t="shared" si="12"/>
        <v>0</v>
      </c>
      <c r="AP16" s="48">
        <f t="shared" si="13"/>
        <v>0</v>
      </c>
      <c r="AQ16" s="114">
        <f>IF(AO16=0,0,((T16*0.5)+(W16*1.5)+(Z16*2.5)+(AC16*3.5)+(AF16*4.5)+(AI16*5.5)+(AL16*6.5))/AO16)</f>
        <v>0</v>
      </c>
      <c r="AR16" s="118">
        <f t="shared" si="15"/>
        <v>0</v>
      </c>
    </row>
    <row r="17" spans="2:46" ht="44.25" customHeight="1" x14ac:dyDescent="0.2">
      <c r="B17" s="189" t="s">
        <v>122</v>
      </c>
      <c r="C17" s="190"/>
      <c r="D17" s="191"/>
      <c r="E17" s="105"/>
      <c r="F17" s="106" t="str">
        <f ca="1">IF(E17="","",IF($B17=E$7,ROUND(SUM(OFFSET('別添1-1'!$H$31,MATCH(E$7,'別添1-1'!$B$31:$B$42,0)-1,0,1,1))/2,0),ROUND(SUM(OFFSET('別添1-1'!$H$31,MATCH($B17,'別添1-1'!$B$31:$B$42,0)-1,0,MATCH(E$7,'別添1-1'!$B$31:$B$42,0)-1,1))+SUM(OFFSET('別添1-1'!$H$31,MATCH(E$7,'別添1-1'!$B$31:$B$42,0)-1,0,1,1))/2,0)))</f>
        <v/>
      </c>
      <c r="G17" s="103" t="str">
        <f t="shared" si="14"/>
        <v/>
      </c>
      <c r="H17" s="104"/>
      <c r="I17" s="106" t="str">
        <f ca="1">IF(H17="","",IF($B17=H$7,ROUND(SUM(OFFSET('別添1-1'!$H$31,MATCH(H$7,'別添1-1'!$B$31:$B$42,0)-1,0,1,1))/2,0),ROUND(SUM(OFFSET('別添1-1'!$H$31,MATCH($B17,'別添1-1'!$B$31:$B$42,0)-1,0,MATCH(H$7,'別添1-1'!$B$31:$B$42,0)-1,1))+SUM(OFFSET('別添1-1'!$H$31,MATCH(H$7,'別添1-1'!$B$31:$B$42,0)-1,0,1,1))/2,0)))</f>
        <v/>
      </c>
      <c r="J17" s="103" t="str">
        <f t="shared" si="1"/>
        <v/>
      </c>
      <c r="K17" s="104"/>
      <c r="L17" s="106" t="str">
        <f ca="1">IF(K17="","",IF($B17=K$7,ROUND(SUM(OFFSET('別添1-1'!$H$31,MATCH(K$7,'別添1-1'!$B$31:$B$42,0)-1,0,1,1))/2,0),ROUND(SUM(OFFSET('別添1-1'!$H$31,MATCH($B17,'別添1-1'!$B$31:$B$42,0)-1,0,MATCH(K$7,'別添1-1'!$B$31:$B$42,0)-1,1))+SUM(OFFSET('別添1-1'!$H$31,MATCH(K$7,'別添1-1'!$B$31:$B$42,0)-1,0,1,1))/2,0)))</f>
        <v/>
      </c>
      <c r="M17" s="103" t="str">
        <f t="shared" si="2"/>
        <v/>
      </c>
      <c r="N17" s="104"/>
      <c r="O17" s="106" t="str">
        <f ca="1">IF(N17="","",IF($B17=N$7,ROUND(SUM(OFFSET('別添1-1'!$H$31,MATCH(N$7,'別添1-1'!$B$31:$B$42,0)-1,0,1,1))/2,0),ROUND(SUM(OFFSET('別添1-1'!$H$31,MATCH($B17,'別添1-1'!$B$31:$B$42,0)-1,0,MATCH(N$7,'別添1-1'!$B$31:$B$42,0)-1,1))+SUM(OFFSET('別添1-1'!$H$31,MATCH(N$7,'別添1-1'!$B$31:$B$42,0)-1,0,1,1))/2,0)))</f>
        <v/>
      </c>
      <c r="P17" s="103" t="str">
        <f t="shared" si="3"/>
        <v/>
      </c>
      <c r="Q17" s="104"/>
      <c r="R17" s="106" t="str">
        <f ca="1">IF(Q17="","",IF($B17=Q$7,ROUND(SUM(OFFSET('別添1-1'!$H$31,MATCH(Q$7,'別添1-1'!$B$31:$B$42,0)-1,0,1,1))/2,0),ROUND(SUM(OFFSET('別添1-1'!$H$31,MATCH($B17,'別添1-1'!$B$31:$B$42,0)-1,0,MATCH(Q$7,'別添1-1'!$B$31:$B$42,0)-1,1))+SUM(OFFSET('別添1-1'!$H$31,MATCH(Q$7,'別添1-1'!$B$31:$B$42,0)-1,0,1,1))/2,0)))</f>
        <v/>
      </c>
      <c r="S17" s="103" t="str">
        <f t="shared" si="4"/>
        <v/>
      </c>
      <c r="T17" s="104"/>
      <c r="U17" s="106" t="str">
        <f ca="1">IF(T17="","",IF($B17=T$7,ROUND(SUM(OFFSET('別添1-1'!$H$31,MATCH(T$7,'別添1-1'!$B$31:$B$42,0)-1,0,1,1))/2,0),ROUND(SUM(OFFSET('別添1-1'!$H$31,MATCH($B17,'別添1-1'!$B$31:$B$42,0)-1,0,MATCH(T$7,'別添1-1'!$B$31:$B$42,0)-1,1))+SUM(OFFSET('別添1-1'!$H$31,MATCH(T$7,'別添1-1'!$B$31:$B$42,0)-1,0,1,1))/2,0)))</f>
        <v/>
      </c>
      <c r="V17" s="103" t="str">
        <f t="shared" si="5"/>
        <v/>
      </c>
      <c r="W17" s="48"/>
      <c r="X17" s="106" t="str">
        <f ca="1">IF(W17="","",IF($B17=W$7,ROUND(SUM(OFFSET('別添1-1'!$H$31,MATCH(W$7,'別添1-1'!$B$31:$B$42,0)-1,0,1,1))/2,0),ROUND(SUM(OFFSET('別添1-1'!$H$31,MATCH($B17,'別添1-1'!$B$31:$B$42,0)-1,0,MATCH(W$7,'別添1-1'!$B$31:$B$42,0)-MATCH($B17,'別添1-1'!$B$31:$B$42,0),1))+SUM(OFFSET('別添1-1'!$H$31,MATCH(W$7,'別添1-1'!$B$31:$B$42,0)-1,0,1,1))/2,0)))</f>
        <v/>
      </c>
      <c r="Y17" s="103" t="str">
        <f t="shared" si="6"/>
        <v/>
      </c>
      <c r="Z17" s="48"/>
      <c r="AA17" s="106" t="str">
        <f ca="1">IF(Z17="","",IF($B17=Z$7,ROUND(SUM(OFFSET('別添1-1'!$H$31,MATCH(Z$7,'別添1-1'!$B$31:$B$42,0)-1,0,1,1))/2,0),ROUND(SUM(OFFSET('別添1-1'!$H$31,MATCH($B17,'別添1-1'!$B$31:$B$42,0)-1,0,MATCH(Z$7,'別添1-1'!$B$31:$B$42,0)-MATCH($B17,'別添1-1'!$B$31:$B$42,0),1))+SUM(OFFSET('別添1-1'!$H$31,MATCH(Z$7,'別添1-1'!$B$31:$B$42,0)-1,0,1,1))/2,0)))</f>
        <v/>
      </c>
      <c r="AB17" s="103" t="str">
        <f t="shared" si="7"/>
        <v/>
      </c>
      <c r="AC17" s="48"/>
      <c r="AD17" s="106" t="str">
        <f ca="1">IF(AC17="","",IF($B17=AC$7,ROUND(SUM(OFFSET('別添1-1'!$H$31,MATCH(AC$7,'別添1-1'!$B$31:$B$42,0)-1,0,1,1))/2,0),ROUND(SUM(OFFSET('別添1-1'!$H$31,MATCH($B17,'別添1-1'!$B$31:$B$42,0)-1,0,MATCH(AC$7,'別添1-1'!$B$31:$B$42,0)-MATCH($B17,'別添1-1'!$B$31:$B$42,0),1))+SUM(OFFSET('別添1-1'!$H$31,MATCH(AC$7,'別添1-1'!$B$31:$B$42,0)-1,0,1,1))/2,0)))</f>
        <v/>
      </c>
      <c r="AE17" s="103" t="str">
        <f t="shared" si="8"/>
        <v/>
      </c>
      <c r="AF17" s="48"/>
      <c r="AG17" s="106" t="str">
        <f ca="1">IF(AF17="","",IF($B17=AF$7,ROUND(SUM(OFFSET('別添1-1'!$H$31,MATCH(AF$7,'別添1-1'!$B$31:$B$42,0)-1,0,1,1))/2,0),ROUND(SUM(OFFSET('別添1-1'!$H$31,MATCH($B17,'別添1-1'!$B$31:$B$42,0)-1,0,MATCH(AF$7,'別添1-1'!$B$31:$B$42,0)-MATCH($B17,'別添1-1'!$B$31:$B$42,0),1))+SUM(OFFSET('別添1-1'!$H$31,MATCH(AF$7,'別添1-1'!$B$31:$B$42,0)-1,0,1,1))/2,0)))</f>
        <v/>
      </c>
      <c r="AH17" s="103" t="str">
        <f t="shared" si="9"/>
        <v/>
      </c>
      <c r="AI17" s="48"/>
      <c r="AJ17" s="106" t="str">
        <f ca="1">IF(AI17="","",IF($B17=AI$7,ROUND(SUM(OFFSET('別添1-1'!$H$31,MATCH(AI$7,'別添1-1'!$B$31:$B$42,0)-1,0,1,1))/2,0),ROUND(SUM(OFFSET('別添1-1'!$H$31,MATCH($B17,'別添1-1'!$B$31:$B$42,0)-1,0,MATCH(AI$7,'別添1-1'!$B$31:$B$42,0)-MATCH($B17,'別添1-1'!$B$31:$B$42,0),1))+SUM(OFFSET('別添1-1'!$H$31,MATCH(AI$7,'別添1-1'!$B$31:$B$42,0)-1,0,1,1))/2,0)))</f>
        <v/>
      </c>
      <c r="AK17" s="103" t="str">
        <f t="shared" si="10"/>
        <v/>
      </c>
      <c r="AL17" s="48"/>
      <c r="AM17" s="106" t="str">
        <f ca="1">IF(AL17="","",IF($B17=AL$7,ROUND(SUM(OFFSET('別添1-1'!$H$31,MATCH(AL$7,'別添1-1'!$B$31:$B$42,0)-1,0,1,1))/2,0),ROUND(SUM(OFFSET('別添1-1'!$H$31,MATCH($B17,'別添1-1'!$B$31:$B$42,0)-1,0,MATCH(AL$7,'別添1-1'!$B$31:$B$42,0)-MATCH($B17,'別添1-1'!$B$31:$B$42,0),1))+SUM(OFFSET('別添1-1'!$H$31,MATCH(AL$7,'別添1-1'!$B$31:$B$42,0)-1,0,1,1))/2,0)))</f>
        <v/>
      </c>
      <c r="AN17" s="103" t="str">
        <f t="shared" si="11"/>
        <v/>
      </c>
      <c r="AO17" s="47">
        <f t="shared" si="12"/>
        <v>0</v>
      </c>
      <c r="AP17" s="48">
        <f t="shared" si="13"/>
        <v>0</v>
      </c>
      <c r="AQ17" s="114">
        <f>IF(AO17=0,0,((W17*0.5)+(Z17*1.5)+(AC17*2.5)+(AF17*3.5)+(AI17*4.5)+(AL17*5.5))/AO17)</f>
        <v>0</v>
      </c>
      <c r="AR17" s="118">
        <f t="shared" si="15"/>
        <v>0</v>
      </c>
    </row>
    <row r="18" spans="2:46" ht="44.25" customHeight="1" x14ac:dyDescent="0.2">
      <c r="B18" s="189" t="s">
        <v>123</v>
      </c>
      <c r="C18" s="190"/>
      <c r="D18" s="191"/>
      <c r="E18" s="105"/>
      <c r="F18" s="106" t="str">
        <f ca="1">IF(E18="","",IF($B18=E$7,ROUND(SUM(OFFSET('別添1-1'!$H$31,MATCH(E$7,'別添1-1'!$B$31:$B$42,0)-1,0,1,1))/2,0),ROUND(SUM(OFFSET('別添1-1'!$H$31,MATCH($B18,'別添1-1'!$B$31:$B$42,0)-1,0,MATCH(E$7,'別添1-1'!$B$31:$B$42,0)-1,1))+SUM(OFFSET('別添1-1'!$H$31,MATCH(E$7,'別添1-1'!$B$31:$B$42,0)-1,0,1,1))/2,0)))</f>
        <v/>
      </c>
      <c r="G18" s="103" t="str">
        <f t="shared" si="14"/>
        <v/>
      </c>
      <c r="H18" s="104"/>
      <c r="I18" s="106" t="str">
        <f ca="1">IF(H18="","",IF($B18=H$7,ROUND(SUM(OFFSET('別添1-1'!$H$31,MATCH(H$7,'別添1-1'!$B$31:$B$42,0)-1,0,1,1))/2,0),ROUND(SUM(OFFSET('別添1-1'!$H$31,MATCH($B18,'別添1-1'!$B$31:$B$42,0)-1,0,MATCH(H$7,'別添1-1'!$B$31:$B$42,0)-1,1))+SUM(OFFSET('別添1-1'!$H$31,MATCH(H$7,'別添1-1'!$B$31:$B$42,0)-1,0,1,1))/2,0)))</f>
        <v/>
      </c>
      <c r="J18" s="103" t="str">
        <f t="shared" si="1"/>
        <v/>
      </c>
      <c r="K18" s="104"/>
      <c r="L18" s="106" t="str">
        <f ca="1">IF(K18="","",IF($B18=K$7,ROUND(SUM(OFFSET('別添1-1'!$H$31,MATCH(K$7,'別添1-1'!$B$31:$B$42,0)-1,0,1,1))/2,0),ROUND(SUM(OFFSET('別添1-1'!$H$31,MATCH($B18,'別添1-1'!$B$31:$B$42,0)-1,0,MATCH(K$7,'別添1-1'!$B$31:$B$42,0)-1,1))+SUM(OFFSET('別添1-1'!$H$31,MATCH(K$7,'別添1-1'!$B$31:$B$42,0)-1,0,1,1))/2,0)))</f>
        <v/>
      </c>
      <c r="M18" s="103" t="str">
        <f t="shared" si="2"/>
        <v/>
      </c>
      <c r="N18" s="104"/>
      <c r="O18" s="106" t="str">
        <f ca="1">IF(N18="","",IF($B18=N$7,ROUND(SUM(OFFSET('別添1-1'!$H$31,MATCH(N$7,'別添1-1'!$B$31:$B$42,0)-1,0,1,1))/2,0),ROUND(SUM(OFFSET('別添1-1'!$H$31,MATCH($B18,'別添1-1'!$B$31:$B$42,0)-1,0,MATCH(N$7,'別添1-1'!$B$31:$B$42,0)-1,1))+SUM(OFFSET('別添1-1'!$H$31,MATCH(N$7,'別添1-1'!$B$31:$B$42,0)-1,0,1,1))/2,0)))</f>
        <v/>
      </c>
      <c r="P18" s="103" t="str">
        <f t="shared" si="3"/>
        <v/>
      </c>
      <c r="Q18" s="104"/>
      <c r="R18" s="106" t="str">
        <f ca="1">IF(Q18="","",IF($B18=Q$7,ROUND(SUM(OFFSET('別添1-1'!$H$31,MATCH(Q$7,'別添1-1'!$B$31:$B$42,0)-1,0,1,1))/2,0),ROUND(SUM(OFFSET('別添1-1'!$H$31,MATCH($B18,'別添1-1'!$B$31:$B$42,0)-1,0,MATCH(Q$7,'別添1-1'!$B$31:$B$42,0)-1,1))+SUM(OFFSET('別添1-1'!$H$31,MATCH(Q$7,'別添1-1'!$B$31:$B$42,0)-1,0,1,1))/2,0)))</f>
        <v/>
      </c>
      <c r="S18" s="103" t="str">
        <f t="shared" si="4"/>
        <v/>
      </c>
      <c r="T18" s="104"/>
      <c r="U18" s="106" t="str">
        <f ca="1">IF(T18="","",IF($B18=T$7,ROUND(SUM(OFFSET('別添1-1'!$H$31,MATCH(T$7,'別添1-1'!$B$31:$B$42,0)-1,0,1,1))/2,0),ROUND(SUM(OFFSET('別添1-1'!$H$31,MATCH($B18,'別添1-1'!$B$31:$B$42,0)-1,0,MATCH(T$7,'別添1-1'!$B$31:$B$42,0)-1,1))+SUM(OFFSET('別添1-1'!$H$31,MATCH(T$7,'別添1-1'!$B$31:$B$42,0)-1,0,1,1))/2,0)))</f>
        <v/>
      </c>
      <c r="V18" s="103" t="str">
        <f t="shared" si="5"/>
        <v/>
      </c>
      <c r="W18" s="104"/>
      <c r="X18" s="106" t="str">
        <f ca="1">IF(W18="","",IF($B18=W$7,ROUND(SUM(OFFSET('別添1-1'!$H$31,MATCH(W$7,'別添1-1'!$B$31:$B$42,0)-1,0,1,1))/2,0),ROUND(SUM(OFFSET('別添1-1'!$H$31,MATCH($B18,'別添1-1'!$B$31:$B$42,0)-1,0,MATCH(W$7,'別添1-1'!$B$31:$B$42,0)-1,1))+SUM(OFFSET('別添1-1'!$H$31,MATCH(W$7,'別添1-1'!$B$31:$B$42,0)-1,0,1,1))/2,0)))</f>
        <v/>
      </c>
      <c r="Y18" s="103" t="str">
        <f t="shared" si="6"/>
        <v/>
      </c>
      <c r="Z18" s="48"/>
      <c r="AA18" s="106" t="str">
        <f ca="1">IF(Z18="","",IF($B18=Z$7,ROUND(SUM(OFFSET('別添1-1'!$H$31,MATCH(Z$7,'別添1-1'!$B$31:$B$42,0)-1,0,1,1))/2,0),ROUND(SUM(OFFSET('別添1-1'!$H$31,MATCH($B18,'別添1-1'!$B$31:$B$42,0)-1,0,MATCH(Z$7,'別添1-1'!$B$31:$B$42,0)-MATCH($B18,'別添1-1'!$B$31:$B$42,0),1))+SUM(OFFSET('別添1-1'!$H$31,MATCH(Z$7,'別添1-1'!$B$31:$B$42,0)-1,0,1,1))/2,0)))</f>
        <v/>
      </c>
      <c r="AB18" s="103" t="str">
        <f t="shared" si="7"/>
        <v/>
      </c>
      <c r="AC18" s="48"/>
      <c r="AD18" s="106" t="str">
        <f ca="1">IF(AC18="","",IF($B18=AC$7,ROUND(SUM(OFFSET('別添1-1'!$H$31,MATCH(AC$7,'別添1-1'!$B$31:$B$42,0)-1,0,1,1))/2,0),ROUND(SUM(OFFSET('別添1-1'!$H$31,MATCH($B18,'別添1-1'!$B$31:$B$42,0)-1,0,MATCH(AC$7,'別添1-1'!$B$31:$B$42,0)-MATCH($B18,'別添1-1'!$B$31:$B$42,0),1))+SUM(OFFSET('別添1-1'!$H$31,MATCH(AC$7,'別添1-1'!$B$31:$B$42,0)-1,0,1,1))/2,0)))</f>
        <v/>
      </c>
      <c r="AE18" s="103" t="str">
        <f t="shared" si="8"/>
        <v/>
      </c>
      <c r="AF18" s="48"/>
      <c r="AG18" s="106" t="str">
        <f ca="1">IF(AF18="","",IF($B18=AF$7,ROUND(SUM(OFFSET('別添1-1'!$H$31,MATCH(AF$7,'別添1-1'!$B$31:$B$42,0)-1,0,1,1))/2,0),ROUND(SUM(OFFSET('別添1-1'!$H$31,MATCH($B18,'別添1-1'!$B$31:$B$42,0)-1,0,MATCH(AF$7,'別添1-1'!$B$31:$B$42,0)-MATCH($B18,'別添1-1'!$B$31:$B$42,0),1))+SUM(OFFSET('別添1-1'!$H$31,MATCH(AF$7,'別添1-1'!$B$31:$B$42,0)-1,0,1,1))/2,0)))</f>
        <v/>
      </c>
      <c r="AH18" s="103" t="str">
        <f t="shared" si="9"/>
        <v/>
      </c>
      <c r="AI18" s="48"/>
      <c r="AJ18" s="106" t="str">
        <f ca="1">IF(AI18="","",IF($B18=AI$7,ROUND(SUM(OFFSET('別添1-1'!$H$31,MATCH(AI$7,'別添1-1'!$B$31:$B$42,0)-1,0,1,1))/2,0),ROUND(SUM(OFFSET('別添1-1'!$H$31,MATCH($B18,'別添1-1'!$B$31:$B$42,0)-1,0,MATCH(AI$7,'別添1-1'!$B$31:$B$42,0)-MATCH($B18,'別添1-1'!$B$31:$B$42,0),1))+SUM(OFFSET('別添1-1'!$H$31,MATCH(AI$7,'別添1-1'!$B$31:$B$42,0)-1,0,1,1))/2,0)))</f>
        <v/>
      </c>
      <c r="AK18" s="103" t="str">
        <f t="shared" si="10"/>
        <v/>
      </c>
      <c r="AL18" s="48"/>
      <c r="AM18" s="106" t="str">
        <f ca="1">IF(AL18="","",IF($B18=AL$7,ROUND(SUM(OFFSET('別添1-1'!$H$31,MATCH(AL$7,'別添1-1'!$B$31:$B$42,0)-1,0,1,1))/2,0),ROUND(SUM(OFFSET('別添1-1'!$H$31,MATCH($B18,'別添1-1'!$B$31:$B$42,0)-1,0,MATCH(AL$7,'別添1-1'!$B$31:$B$42,0)-MATCH($B18,'別添1-1'!$B$31:$B$42,0),1))+SUM(OFFSET('別添1-1'!$H$31,MATCH(AL$7,'別添1-1'!$B$31:$B$42,0)-1,0,1,1))/2,0)))</f>
        <v/>
      </c>
      <c r="AN18" s="103" t="str">
        <f t="shared" si="11"/>
        <v/>
      </c>
      <c r="AO18" s="47">
        <f t="shared" si="12"/>
        <v>0</v>
      </c>
      <c r="AP18" s="48">
        <f t="shared" si="13"/>
        <v>0</v>
      </c>
      <c r="AQ18" s="114">
        <f>IF(AO18=0,0,(+(Z18*0.5)+(AC18*1.5)+(AF18*2.5)+(AI18*3.5)+(AL18*4.5))/AO18)</f>
        <v>0</v>
      </c>
      <c r="AR18" s="118">
        <f t="shared" si="15"/>
        <v>0</v>
      </c>
    </row>
    <row r="19" spans="2:46" ht="44.25" customHeight="1" x14ac:dyDescent="0.2">
      <c r="B19" s="189" t="s">
        <v>124</v>
      </c>
      <c r="C19" s="190"/>
      <c r="D19" s="191"/>
      <c r="E19" s="105"/>
      <c r="F19" s="106" t="str">
        <f ca="1">IF(E19="","",IF($B19=E$7,ROUND(SUM(OFFSET('別添1-1'!$H$31,MATCH(E$7,'別添1-1'!$B$31:$B$42,0)-1,0,1,1))/2,0),ROUND(SUM(OFFSET('別添1-1'!$H$31,MATCH($B19,'別添1-1'!$B$31:$B$42,0)-1,0,MATCH(E$7,'別添1-1'!$B$31:$B$42,0)-1,1))+SUM(OFFSET('別添1-1'!$H$31,MATCH(E$7,'別添1-1'!$B$31:$B$42,0)-1,0,1,1))/2,0)))</f>
        <v/>
      </c>
      <c r="G19" s="103" t="str">
        <f t="shared" si="14"/>
        <v/>
      </c>
      <c r="H19" s="104"/>
      <c r="I19" s="106" t="str">
        <f ca="1">IF(H19="","",IF($B19=H$7,ROUND(SUM(OFFSET('別添1-1'!$H$31,MATCH(H$7,'別添1-1'!$B$31:$B$42,0)-1,0,1,1))/2,0),ROUND(SUM(OFFSET('別添1-1'!$H$31,MATCH($B19,'別添1-1'!$B$31:$B$42,0)-1,0,MATCH(H$7,'別添1-1'!$B$31:$B$42,0)-1,1))+SUM(OFFSET('別添1-1'!$H$31,MATCH(H$7,'別添1-1'!$B$31:$B$42,0)-1,0,1,1))/2,0)))</f>
        <v/>
      </c>
      <c r="J19" s="103" t="str">
        <f t="shared" si="1"/>
        <v/>
      </c>
      <c r="K19" s="104"/>
      <c r="L19" s="106" t="str">
        <f ca="1">IF(K19="","",IF($B19=K$7,ROUND(SUM(OFFSET('別添1-1'!$H$31,MATCH(K$7,'別添1-1'!$B$31:$B$42,0)-1,0,1,1))/2,0),ROUND(SUM(OFFSET('別添1-1'!$H$31,MATCH($B19,'別添1-1'!$B$31:$B$42,0)-1,0,MATCH(K$7,'別添1-1'!$B$31:$B$42,0)-1,1))+SUM(OFFSET('別添1-1'!$H$31,MATCH(K$7,'別添1-1'!$B$31:$B$42,0)-1,0,1,1))/2,0)))</f>
        <v/>
      </c>
      <c r="M19" s="103" t="str">
        <f t="shared" si="2"/>
        <v/>
      </c>
      <c r="N19" s="104"/>
      <c r="O19" s="106" t="str">
        <f ca="1">IF(N19="","",IF($B19=N$7,ROUND(SUM(OFFSET('別添1-1'!$H$31,MATCH(N$7,'別添1-1'!$B$31:$B$42,0)-1,0,1,1))/2,0),ROUND(SUM(OFFSET('別添1-1'!$H$31,MATCH($B19,'別添1-1'!$B$31:$B$42,0)-1,0,MATCH(N$7,'別添1-1'!$B$31:$B$42,0)-1,1))+SUM(OFFSET('別添1-1'!$H$31,MATCH(N$7,'別添1-1'!$B$31:$B$42,0)-1,0,1,1))/2,0)))</f>
        <v/>
      </c>
      <c r="P19" s="103" t="str">
        <f t="shared" si="3"/>
        <v/>
      </c>
      <c r="Q19" s="104"/>
      <c r="R19" s="106" t="str">
        <f ca="1">IF(Q19="","",IF($B19=Q$7,ROUND(SUM(OFFSET('別添1-1'!$H$31,MATCH(Q$7,'別添1-1'!$B$31:$B$42,0)-1,0,1,1))/2,0),ROUND(SUM(OFFSET('別添1-1'!$H$31,MATCH($B19,'別添1-1'!$B$31:$B$42,0)-1,0,MATCH(Q$7,'別添1-1'!$B$31:$B$42,0)-1,1))+SUM(OFFSET('別添1-1'!$H$31,MATCH(Q$7,'別添1-1'!$B$31:$B$42,0)-1,0,1,1))/2,0)))</f>
        <v/>
      </c>
      <c r="S19" s="103" t="str">
        <f t="shared" si="4"/>
        <v/>
      </c>
      <c r="T19" s="104"/>
      <c r="U19" s="106" t="str">
        <f ca="1">IF(T19="","",IF($B19=T$7,ROUND(SUM(OFFSET('別添1-1'!$H$31,MATCH(T$7,'別添1-1'!$B$31:$B$42,0)-1,0,1,1))/2,0),ROUND(SUM(OFFSET('別添1-1'!$H$31,MATCH($B19,'別添1-1'!$B$31:$B$42,0)-1,0,MATCH(T$7,'別添1-1'!$B$31:$B$42,0)-1,1))+SUM(OFFSET('別添1-1'!$H$31,MATCH(T$7,'別添1-1'!$B$31:$B$42,0)-1,0,1,1))/2,0)))</f>
        <v/>
      </c>
      <c r="V19" s="103" t="str">
        <f t="shared" si="5"/>
        <v/>
      </c>
      <c r="W19" s="104"/>
      <c r="X19" s="106" t="str">
        <f ca="1">IF(W19="","",IF($B19=W$7,ROUND(SUM(OFFSET('別添1-1'!$H$31,MATCH(W$7,'別添1-1'!$B$31:$B$42,0)-1,0,1,1))/2,0),ROUND(SUM(OFFSET('別添1-1'!$H$31,MATCH($B19,'別添1-1'!$B$31:$B$42,0)-1,0,MATCH(W$7,'別添1-1'!$B$31:$B$42,0)-1,1))+SUM(OFFSET('別添1-1'!$H$31,MATCH(W$7,'別添1-1'!$B$31:$B$42,0)-1,0,1,1))/2,0)))</f>
        <v/>
      </c>
      <c r="Y19" s="103" t="str">
        <f t="shared" si="6"/>
        <v/>
      </c>
      <c r="Z19" s="104"/>
      <c r="AA19" s="106" t="str">
        <f ca="1">IF(Z19="","",IF($B19=Z$7,ROUND(SUM(OFFSET('別添1-1'!$H$31,MATCH(Z$7,'別添1-1'!$B$31:$B$42,0)-1,0,1,1))/2,0),ROUND(SUM(OFFSET('別添1-1'!$H$31,MATCH($B19,'別添1-1'!$B$31:$B$42,0)-1,0,MATCH(Z$7,'別添1-1'!$B$31:$B$42,0)-1,1))+SUM(OFFSET('別添1-1'!$H$31,MATCH(Z$7,'別添1-1'!$B$31:$B$42,0)-1,0,1,1))/2,0)))</f>
        <v/>
      </c>
      <c r="AB19" s="103" t="str">
        <f t="shared" si="7"/>
        <v/>
      </c>
      <c r="AC19" s="48"/>
      <c r="AD19" s="106" t="str">
        <f ca="1">IF(AC19="","",IF($B19=AC$7,ROUND(SUM(OFFSET('別添1-1'!$H$31,MATCH(AC$7,'別添1-1'!$B$31:$B$42,0)-1,0,1,1))/2,0),ROUND(SUM(OFFSET('別添1-1'!$H$31,MATCH($B19,'別添1-1'!$B$31:$B$42,0)-1,0,MATCH(AC$7,'別添1-1'!$B$31:$B$42,0)-MATCH($B19,'別添1-1'!$B$31:$B$42,0),1))+SUM(OFFSET('別添1-1'!$H$31,MATCH(AC$7,'別添1-1'!$B$31:$B$42,0)-1,0,1,1))/2,0)))</f>
        <v/>
      </c>
      <c r="AE19" s="103" t="str">
        <f t="shared" si="8"/>
        <v/>
      </c>
      <c r="AF19" s="48"/>
      <c r="AG19" s="106" t="str">
        <f ca="1">IF(AF19="","",IF($B19=AF$7,ROUND(SUM(OFFSET('別添1-1'!$H$31,MATCH(AF$7,'別添1-1'!$B$31:$B$42,0)-1,0,1,1))/2,0),ROUND(SUM(OFFSET('別添1-1'!$H$31,MATCH($B19,'別添1-1'!$B$31:$B$42,0)-1,0,MATCH(AF$7,'別添1-1'!$B$31:$B$42,0)-MATCH($B19,'別添1-1'!$B$31:$B$42,0),1))+SUM(OFFSET('別添1-1'!$H$31,MATCH(AF$7,'別添1-1'!$B$31:$B$42,0)-1,0,1,1))/2,0)))</f>
        <v/>
      </c>
      <c r="AH19" s="103" t="str">
        <f t="shared" si="9"/>
        <v/>
      </c>
      <c r="AI19" s="48"/>
      <c r="AJ19" s="106" t="str">
        <f ca="1">IF(AI19="","",IF($B19=AI$7,ROUND(SUM(OFFSET('別添1-1'!$H$31,MATCH(AI$7,'別添1-1'!$B$31:$B$42,0)-1,0,1,1))/2,0),ROUND(SUM(OFFSET('別添1-1'!$H$31,MATCH($B19,'別添1-1'!$B$31:$B$42,0)-1,0,MATCH(AI$7,'別添1-1'!$B$31:$B$42,0)-MATCH($B19,'別添1-1'!$B$31:$B$42,0),1))+SUM(OFFSET('別添1-1'!$H$31,MATCH(AI$7,'別添1-1'!$B$31:$B$42,0)-1,0,1,1))/2,0)))</f>
        <v/>
      </c>
      <c r="AK19" s="103" t="str">
        <f t="shared" si="10"/>
        <v/>
      </c>
      <c r="AL19" s="48"/>
      <c r="AM19" s="106" t="str">
        <f ca="1">IF(AL19="","",IF($B19=AL$7,ROUND(SUM(OFFSET('別添1-1'!$H$31,MATCH(AL$7,'別添1-1'!$B$31:$B$42,0)-1,0,1,1))/2,0),ROUND(SUM(OFFSET('別添1-1'!$H$31,MATCH($B19,'別添1-1'!$B$31:$B$42,0)-1,0,MATCH(AL$7,'別添1-1'!$B$31:$B$42,0)-MATCH($B19,'別添1-1'!$B$31:$B$42,0),1))+SUM(OFFSET('別添1-1'!$H$31,MATCH(AL$7,'別添1-1'!$B$31:$B$42,0)-1,0,1,1))/2,0)))</f>
        <v/>
      </c>
      <c r="AN19" s="103" t="str">
        <f t="shared" si="11"/>
        <v/>
      </c>
      <c r="AO19" s="47">
        <f t="shared" si="12"/>
        <v>0</v>
      </c>
      <c r="AP19" s="48">
        <f t="shared" si="13"/>
        <v>0</v>
      </c>
      <c r="AQ19" s="114">
        <f>IF(AO19=0,0,((AC19*0.5)+(AF19*1.5)+(AI19*2.5)+(AL19*3.5))/AO19)</f>
        <v>0</v>
      </c>
      <c r="AR19" s="118">
        <f t="shared" si="15"/>
        <v>0</v>
      </c>
    </row>
    <row r="20" spans="2:46" ht="44.25" customHeight="1" x14ac:dyDescent="0.2">
      <c r="B20" s="189" t="s">
        <v>125</v>
      </c>
      <c r="C20" s="190"/>
      <c r="D20" s="191"/>
      <c r="E20" s="105"/>
      <c r="F20" s="106" t="str">
        <f ca="1">IF(E20="","",IF($B20=E$7,ROUND(SUM(OFFSET('別添1-1'!$H$31,MATCH(E$7,'別添1-1'!$B$31:$B$42,0)-1,0,1,1))/2,0),ROUND(SUM(OFFSET('別添1-1'!$H$31,MATCH($B20,'別添1-1'!$B$31:$B$42,0)-1,0,MATCH(E$7,'別添1-1'!$B$31:$B$42,0)-1,1))+SUM(OFFSET('別添1-1'!$H$31,MATCH(E$7,'別添1-1'!$B$31:$B$42,0)-1,0,1,1))/2,0)))</f>
        <v/>
      </c>
      <c r="G20" s="103" t="str">
        <f t="shared" si="14"/>
        <v/>
      </c>
      <c r="H20" s="104"/>
      <c r="I20" s="106" t="str">
        <f ca="1">IF(H20="","",IF($B20=H$7,ROUND(SUM(OFFSET('別添1-1'!$H$31,MATCH(H$7,'別添1-1'!$B$31:$B$42,0)-1,0,1,1))/2,0),ROUND(SUM(OFFSET('別添1-1'!$H$31,MATCH($B20,'別添1-1'!$B$31:$B$42,0)-1,0,MATCH(H$7,'別添1-1'!$B$31:$B$42,0)-1,1))+SUM(OFFSET('別添1-1'!$H$31,MATCH(H$7,'別添1-1'!$B$31:$B$42,0)-1,0,1,1))/2,0)))</f>
        <v/>
      </c>
      <c r="J20" s="103" t="str">
        <f t="shared" si="1"/>
        <v/>
      </c>
      <c r="K20" s="104"/>
      <c r="L20" s="106" t="str">
        <f ca="1">IF(K20="","",IF($B20=K$7,ROUND(SUM(OFFSET('別添1-1'!$H$31,MATCH(K$7,'別添1-1'!$B$31:$B$42,0)-1,0,1,1))/2,0),ROUND(SUM(OFFSET('別添1-1'!$H$31,MATCH($B20,'別添1-1'!$B$31:$B$42,0)-1,0,MATCH(K$7,'別添1-1'!$B$31:$B$42,0)-1,1))+SUM(OFFSET('別添1-1'!$H$31,MATCH(K$7,'別添1-1'!$B$31:$B$42,0)-1,0,1,1))/2,0)))</f>
        <v/>
      </c>
      <c r="M20" s="103" t="str">
        <f t="shared" si="2"/>
        <v/>
      </c>
      <c r="N20" s="104"/>
      <c r="O20" s="106" t="str">
        <f ca="1">IF(N20="","",IF($B20=N$7,ROUND(SUM(OFFSET('別添1-1'!$H$31,MATCH(N$7,'別添1-1'!$B$31:$B$42,0)-1,0,1,1))/2,0),ROUND(SUM(OFFSET('別添1-1'!$H$31,MATCH($B20,'別添1-1'!$B$31:$B$42,0)-1,0,MATCH(N$7,'別添1-1'!$B$31:$B$42,0)-1,1))+SUM(OFFSET('別添1-1'!$H$31,MATCH(N$7,'別添1-1'!$B$31:$B$42,0)-1,0,1,1))/2,0)))</f>
        <v/>
      </c>
      <c r="P20" s="103" t="str">
        <f t="shared" si="3"/>
        <v/>
      </c>
      <c r="Q20" s="104"/>
      <c r="R20" s="106" t="str">
        <f ca="1">IF(Q20="","",IF($B20=Q$7,ROUND(SUM(OFFSET('別添1-1'!$H$31,MATCH(Q$7,'別添1-1'!$B$31:$B$42,0)-1,0,1,1))/2,0),ROUND(SUM(OFFSET('別添1-1'!$H$31,MATCH($B20,'別添1-1'!$B$31:$B$42,0)-1,0,MATCH(Q$7,'別添1-1'!$B$31:$B$42,0)-1,1))+SUM(OFFSET('別添1-1'!$H$31,MATCH(Q$7,'別添1-1'!$B$31:$B$42,0)-1,0,1,1))/2,0)))</f>
        <v/>
      </c>
      <c r="S20" s="103" t="str">
        <f t="shared" si="4"/>
        <v/>
      </c>
      <c r="T20" s="104"/>
      <c r="U20" s="106" t="str">
        <f ca="1">IF(T20="","",IF($B20=T$7,ROUND(SUM(OFFSET('別添1-1'!$H$31,MATCH(T$7,'別添1-1'!$B$31:$B$42,0)-1,0,1,1))/2,0),ROUND(SUM(OFFSET('別添1-1'!$H$31,MATCH($B20,'別添1-1'!$B$31:$B$42,0)-1,0,MATCH(T$7,'別添1-1'!$B$31:$B$42,0)-1,1))+SUM(OFFSET('別添1-1'!$H$31,MATCH(T$7,'別添1-1'!$B$31:$B$42,0)-1,0,1,1))/2,0)))</f>
        <v/>
      </c>
      <c r="V20" s="103" t="str">
        <f t="shared" si="5"/>
        <v/>
      </c>
      <c r="W20" s="104"/>
      <c r="X20" s="106" t="str">
        <f ca="1">IF(W20="","",IF($B20=W$7,ROUND(SUM(OFFSET('別添1-1'!$H$31,MATCH(W$7,'別添1-1'!$B$31:$B$42,0)-1,0,1,1))/2,0),ROUND(SUM(OFFSET('別添1-1'!$H$31,MATCH($B20,'別添1-1'!$B$31:$B$42,0)-1,0,MATCH(W$7,'別添1-1'!$B$31:$B$42,0)-1,1))+SUM(OFFSET('別添1-1'!$H$31,MATCH(W$7,'別添1-1'!$B$31:$B$42,0)-1,0,1,1))/2,0)))</f>
        <v/>
      </c>
      <c r="Y20" s="103" t="str">
        <f t="shared" si="6"/>
        <v/>
      </c>
      <c r="Z20" s="104"/>
      <c r="AA20" s="106" t="str">
        <f ca="1">IF(Z20="","",IF($B20=Z$7,ROUND(SUM(OFFSET('別添1-1'!$H$31,MATCH(Z$7,'別添1-1'!$B$31:$B$42,0)-1,0,1,1))/2,0),ROUND(SUM(OFFSET('別添1-1'!$H$31,MATCH($B20,'別添1-1'!$B$31:$B$42,0)-1,0,MATCH(Z$7,'別添1-1'!$B$31:$B$42,0)-1,1))+SUM(OFFSET('別添1-1'!$H$31,MATCH(Z$7,'別添1-1'!$B$31:$B$42,0)-1,0,1,1))/2,0)))</f>
        <v/>
      </c>
      <c r="AB20" s="103" t="str">
        <f t="shared" si="7"/>
        <v/>
      </c>
      <c r="AC20" s="104"/>
      <c r="AD20" s="106" t="str">
        <f ca="1">IF(AC20="","",IF($B20=AC$7,ROUND(SUM(OFFSET('別添1-1'!$H$31,MATCH(AC$7,'別添1-1'!$B$31:$B$42,0)-1,0,1,1))/2,0),ROUND(SUM(OFFSET('別添1-1'!$H$31,MATCH($B20,'別添1-1'!$B$31:$B$42,0)-1,0,MATCH(AC$7,'別添1-1'!$B$31:$B$42,0)-1,1))+SUM(OFFSET('別添1-1'!$H$31,MATCH(AC$7,'別添1-1'!$B$31:$B$42,0)-1,0,1,1))/2,0)))</f>
        <v/>
      </c>
      <c r="AE20" s="103" t="str">
        <f t="shared" si="8"/>
        <v/>
      </c>
      <c r="AF20" s="48"/>
      <c r="AG20" s="106" t="str">
        <f ca="1">IF(AF20="","",IF($B20=AF$7,ROUND(SUM(OFFSET('別添1-1'!$H$31,MATCH(AF$7,'別添1-1'!$B$31:$B$42,0)-1,0,1,1))/2,0),ROUND(SUM(OFFSET('別添1-1'!$H$31,MATCH($B20,'別添1-1'!$B$31:$B$42,0)-1,0,MATCH(AF$7,'別添1-1'!$B$31:$B$42,0)-MATCH($B20,'別添1-1'!$B$31:$B$42,0),1))+SUM(OFFSET('別添1-1'!$H$31,MATCH(AF$7,'別添1-1'!$B$31:$B$42,0)-1,0,1,1))/2,0)))</f>
        <v/>
      </c>
      <c r="AH20" s="103" t="str">
        <f t="shared" si="9"/>
        <v/>
      </c>
      <c r="AI20" s="48"/>
      <c r="AJ20" s="106" t="str">
        <f ca="1">IF(AI20="","",IF($B20=AI$7,ROUND(SUM(OFFSET('別添1-1'!$H$31,MATCH(AI$7,'別添1-1'!$B$31:$B$42,0)-1,0,1,1))/2,0),ROUND(SUM(OFFSET('別添1-1'!$H$31,MATCH($B20,'別添1-1'!$B$31:$B$42,0)-1,0,MATCH(AI$7,'別添1-1'!$B$31:$B$42,0)-MATCH($B20,'別添1-1'!$B$31:$B$42,0),1))+SUM(OFFSET('別添1-1'!$H$31,MATCH(AI$7,'別添1-1'!$B$31:$B$42,0)-1,0,1,1))/2,0)))</f>
        <v/>
      </c>
      <c r="AK20" s="103" t="str">
        <f t="shared" si="10"/>
        <v/>
      </c>
      <c r="AL20" s="48"/>
      <c r="AM20" s="106" t="str">
        <f ca="1">IF(AL20="","",IF($B20=AL$7,ROUND(SUM(OFFSET('別添1-1'!$H$31,MATCH(AL$7,'別添1-1'!$B$31:$B$42,0)-1,0,1,1))/2,0),ROUND(SUM(OFFSET('別添1-1'!$H$31,MATCH($B20,'別添1-1'!$B$31:$B$42,0)-1,0,MATCH(AL$7,'別添1-1'!$B$31:$B$42,0)-MATCH($B20,'別添1-1'!$B$31:$B$42,0),1))+SUM(OFFSET('別添1-1'!$H$31,MATCH(AL$7,'別添1-1'!$B$31:$B$42,0)-1,0,1,1))/2,0)))</f>
        <v/>
      </c>
      <c r="AN20" s="103" t="str">
        <f t="shared" si="11"/>
        <v/>
      </c>
      <c r="AO20" s="47">
        <f t="shared" si="12"/>
        <v>0</v>
      </c>
      <c r="AP20" s="48">
        <f t="shared" si="13"/>
        <v>0</v>
      </c>
      <c r="AQ20" s="114">
        <f>IF(AO20=0,0,((AF20*0.5)+(AI20*1.5)+(AL20*2.5))/AO20)</f>
        <v>0</v>
      </c>
      <c r="AR20" s="49">
        <f t="shared" si="15"/>
        <v>0</v>
      </c>
    </row>
    <row r="21" spans="2:46" ht="44.25" customHeight="1" x14ac:dyDescent="0.2">
      <c r="B21" s="189" t="s">
        <v>126</v>
      </c>
      <c r="C21" s="190"/>
      <c r="D21" s="191"/>
      <c r="E21" s="105"/>
      <c r="F21" s="106" t="str">
        <f ca="1">IF(E21="","",IF($B21=E$7,ROUND(SUM(OFFSET('別添1-1'!$H$31,MATCH(E$7,'別添1-1'!$B$31:$B$42,0)-1,0,1,1))/2,0),ROUND(SUM(OFFSET('別添1-1'!$H$31,MATCH($B21,'別添1-1'!$B$31:$B$42,0)-1,0,MATCH(E$7,'別添1-1'!$B$31:$B$42,0)-1,1))+SUM(OFFSET('別添1-1'!$H$31,MATCH(E$7,'別添1-1'!$B$31:$B$42,0)-1,0,1,1))/2,0)))</f>
        <v/>
      </c>
      <c r="G21" s="103" t="str">
        <f t="shared" si="14"/>
        <v/>
      </c>
      <c r="H21" s="104"/>
      <c r="I21" s="106" t="str">
        <f ca="1">IF(H21="","",IF($B21=H$7,ROUND(SUM(OFFSET('別添1-1'!$H$31,MATCH(H$7,'別添1-1'!$B$31:$B$42,0)-1,0,1,1))/2,0),ROUND(SUM(OFFSET('別添1-1'!$H$31,MATCH($B21,'別添1-1'!$B$31:$B$42,0)-1,0,MATCH(H$7,'別添1-1'!$B$31:$B$42,0)-1,1))+SUM(OFFSET('別添1-1'!$H$31,MATCH(H$7,'別添1-1'!$B$31:$B$42,0)-1,0,1,1))/2,0)))</f>
        <v/>
      </c>
      <c r="J21" s="103" t="str">
        <f t="shared" si="1"/>
        <v/>
      </c>
      <c r="K21" s="104"/>
      <c r="L21" s="106" t="str">
        <f ca="1">IF(K21="","",IF($B21=K$7,ROUND(SUM(OFFSET('別添1-1'!$H$31,MATCH(K$7,'別添1-1'!$B$31:$B$42,0)-1,0,1,1))/2,0),ROUND(SUM(OFFSET('別添1-1'!$H$31,MATCH($B21,'別添1-1'!$B$31:$B$42,0)-1,0,MATCH(K$7,'別添1-1'!$B$31:$B$42,0)-1,1))+SUM(OFFSET('別添1-1'!$H$31,MATCH(K$7,'別添1-1'!$B$31:$B$42,0)-1,0,1,1))/2,0)))</f>
        <v/>
      </c>
      <c r="M21" s="103" t="str">
        <f t="shared" si="2"/>
        <v/>
      </c>
      <c r="N21" s="104"/>
      <c r="O21" s="106" t="str">
        <f ca="1">IF(N21="","",IF($B21=N$7,ROUND(SUM(OFFSET('別添1-1'!$H$31,MATCH(N$7,'別添1-1'!$B$31:$B$42,0)-1,0,1,1))/2,0),ROUND(SUM(OFFSET('別添1-1'!$H$31,MATCH($B21,'別添1-1'!$B$31:$B$42,0)-1,0,MATCH(N$7,'別添1-1'!$B$31:$B$42,0)-1,1))+SUM(OFFSET('別添1-1'!$H$31,MATCH(N$7,'別添1-1'!$B$31:$B$42,0)-1,0,1,1))/2,0)))</f>
        <v/>
      </c>
      <c r="P21" s="103" t="str">
        <f t="shared" si="3"/>
        <v/>
      </c>
      <c r="Q21" s="104"/>
      <c r="R21" s="106" t="str">
        <f ca="1">IF(Q21="","",IF($B21=Q$7,ROUND(SUM(OFFSET('別添1-1'!$H$31,MATCH(Q$7,'別添1-1'!$B$31:$B$42,0)-1,0,1,1))/2,0),ROUND(SUM(OFFSET('別添1-1'!$H$31,MATCH($B21,'別添1-1'!$B$31:$B$42,0)-1,0,MATCH(Q$7,'別添1-1'!$B$31:$B$42,0)-1,1))+SUM(OFFSET('別添1-1'!$H$31,MATCH(Q$7,'別添1-1'!$B$31:$B$42,0)-1,0,1,1))/2,0)))</f>
        <v/>
      </c>
      <c r="S21" s="103" t="str">
        <f t="shared" si="4"/>
        <v/>
      </c>
      <c r="T21" s="104"/>
      <c r="U21" s="106" t="str">
        <f ca="1">IF(T21="","",IF($B21=T$7,ROUND(SUM(OFFSET('別添1-1'!$H$31,MATCH(T$7,'別添1-1'!$B$31:$B$42,0)-1,0,1,1))/2,0),ROUND(SUM(OFFSET('別添1-1'!$H$31,MATCH($B21,'別添1-1'!$B$31:$B$42,0)-1,0,MATCH(T$7,'別添1-1'!$B$31:$B$42,0)-1,1))+SUM(OFFSET('別添1-1'!$H$31,MATCH(T$7,'別添1-1'!$B$31:$B$42,0)-1,0,1,1))/2,0)))</f>
        <v/>
      </c>
      <c r="V21" s="103" t="str">
        <f t="shared" si="5"/>
        <v/>
      </c>
      <c r="W21" s="104"/>
      <c r="X21" s="106" t="str">
        <f ca="1">IF(W21="","",IF($B21=W$7,ROUND(SUM(OFFSET('別添1-1'!$H$31,MATCH(W$7,'別添1-1'!$B$31:$B$42,0)-1,0,1,1))/2,0),ROUND(SUM(OFFSET('別添1-1'!$H$31,MATCH($B21,'別添1-1'!$B$31:$B$42,0)-1,0,MATCH(W$7,'別添1-1'!$B$31:$B$42,0)-1,1))+SUM(OFFSET('別添1-1'!$H$31,MATCH(W$7,'別添1-1'!$B$31:$B$42,0)-1,0,1,1))/2,0)))</f>
        <v/>
      </c>
      <c r="Y21" s="103" t="str">
        <f t="shared" si="6"/>
        <v/>
      </c>
      <c r="Z21" s="104"/>
      <c r="AA21" s="106" t="str">
        <f ca="1">IF(Z21="","",IF($B21=Z$7,ROUND(SUM(OFFSET('別添1-1'!$H$31,MATCH(Z$7,'別添1-1'!$B$31:$B$42,0)-1,0,1,1))/2,0),ROUND(SUM(OFFSET('別添1-1'!$H$31,MATCH($B21,'別添1-1'!$B$31:$B$42,0)-1,0,MATCH(Z$7,'別添1-1'!$B$31:$B$42,0)-1,1))+SUM(OFFSET('別添1-1'!$H$31,MATCH(Z$7,'別添1-1'!$B$31:$B$42,0)-1,0,1,1))/2,0)))</f>
        <v/>
      </c>
      <c r="AB21" s="103" t="str">
        <f t="shared" si="7"/>
        <v/>
      </c>
      <c r="AC21" s="104"/>
      <c r="AD21" s="106" t="str">
        <f ca="1">IF(AC21="","",IF($B21=AC$7,ROUND(SUM(OFFSET('別添1-1'!$H$31,MATCH(AC$7,'別添1-1'!$B$31:$B$42,0)-1,0,1,1))/2,0),ROUND(SUM(OFFSET('別添1-1'!$H$31,MATCH($B21,'別添1-1'!$B$31:$B$42,0)-1,0,MATCH(AC$7,'別添1-1'!$B$31:$B$42,0)-1,1))+SUM(OFFSET('別添1-1'!$H$31,MATCH(AC$7,'別添1-1'!$B$31:$B$42,0)-1,0,1,1))/2,0)))</f>
        <v/>
      </c>
      <c r="AE21" s="103" t="str">
        <f t="shared" si="8"/>
        <v/>
      </c>
      <c r="AF21" s="104"/>
      <c r="AG21" s="106" t="str">
        <f ca="1">IF(AF21="","",IF($B21=AF$7,ROUND(SUM(OFFSET('別添1-1'!$H$31,MATCH(AF$7,'別添1-1'!$B$31:$B$42,0)-1,0,1,1))/2,0),ROUND(SUM(OFFSET('別添1-1'!$H$31,MATCH($B21,'別添1-1'!$B$31:$B$42,0)-1,0,MATCH(AF$7,'別添1-1'!$B$31:$B$42,0)-1,1))+SUM(OFFSET('別添1-1'!$H$31,MATCH(AF$7,'別添1-1'!$B$31:$B$42,0)-1,0,1,1))/2,0)))</f>
        <v/>
      </c>
      <c r="AH21" s="103" t="str">
        <f t="shared" si="9"/>
        <v/>
      </c>
      <c r="AI21" s="48"/>
      <c r="AJ21" s="106" t="str">
        <f ca="1">IF(AI21="","",IF($B21=AI$7,ROUND(SUM(OFFSET('別添1-1'!$H$31,MATCH(AI$7,'別添1-1'!$B$31:$B$42,0)-1,0,1,1))/2,0),ROUND(SUM(OFFSET('別添1-1'!$H$31,MATCH($B21,'別添1-1'!$B$31:$B$42,0)-1,0,MATCH(AI$7,'別添1-1'!$B$31:$B$42,0)-MATCH($B21,'別添1-1'!$B$31:$B$42,0),1))+SUM(OFFSET('別添1-1'!$H$31,MATCH(AI$7,'別添1-1'!$B$31:$B$42,0)-1,0,1,1))/2,0)))</f>
        <v/>
      </c>
      <c r="AK21" s="103" t="str">
        <f t="shared" si="10"/>
        <v/>
      </c>
      <c r="AL21" s="48"/>
      <c r="AM21" s="106" t="str">
        <f ca="1">IF(AL21="","",IF($B21=AL$7,ROUND(SUM(OFFSET('別添1-1'!$H$31,MATCH(AL$7,'別添1-1'!$B$31:$B$42,0)-1,0,1,1))/2,0),ROUND(SUM(OFFSET('別添1-1'!$H$31,MATCH($B21,'別添1-1'!$B$31:$B$42,0)-1,0,MATCH(AL$7,'別添1-1'!$B$31:$B$42,0)-MATCH($B21,'別添1-1'!$B$31:$B$42,0),1))+SUM(OFFSET('別添1-1'!$H$31,MATCH(AL$7,'別添1-1'!$B$31:$B$42,0)-1,0,1,1))/2,0)))</f>
        <v/>
      </c>
      <c r="AN21" s="103" t="str">
        <f t="shared" si="11"/>
        <v/>
      </c>
      <c r="AO21" s="47">
        <f t="shared" si="12"/>
        <v>0</v>
      </c>
      <c r="AP21" s="48">
        <f t="shared" si="13"/>
        <v>0</v>
      </c>
      <c r="AQ21" s="114">
        <f>IF(AO21=0,0,((AI21*0.5)+(AL21*1.5))/AO21)</f>
        <v>0</v>
      </c>
      <c r="AR21" s="49">
        <f t="shared" si="15"/>
        <v>0</v>
      </c>
    </row>
    <row r="22" spans="2:46" ht="44.25" customHeight="1" thickBot="1" x14ac:dyDescent="0.25">
      <c r="B22" s="192" t="s">
        <v>127</v>
      </c>
      <c r="C22" s="193"/>
      <c r="D22" s="194"/>
      <c r="E22" s="108"/>
      <c r="F22" s="109" t="str">
        <f ca="1">IF(E22="","",IF($B22=E$7,ROUND(SUM(OFFSET('別添1-1'!$H$31,MATCH(E$7,'別添1-1'!$B$31:$B$42,0)-1,0,1,1))/2,0),ROUND(SUM(OFFSET('別添1-1'!$H$31,MATCH($B22,'別添1-1'!$B$31:$B$42,0)-1,0,MATCH(E$7,'別添1-1'!$B$31:$B$42,0)-1,1))+SUM(OFFSET('別添1-1'!$H$31,MATCH(E$7,'別添1-1'!$B$31:$B$42,0)-1,0,1,1))/2,0)))</f>
        <v/>
      </c>
      <c r="G22" s="107" t="str">
        <f t="shared" si="14"/>
        <v/>
      </c>
      <c r="H22" s="107"/>
      <c r="I22" s="109" t="str">
        <f ca="1">IF(H22="","",IF($B22=H$7,ROUND(SUM(OFFSET('別添1-1'!$H$31,MATCH(H$7,'別添1-1'!$B$31:$B$42,0)-1,0,1,1))/2,0),ROUND(SUM(OFFSET('別添1-1'!$H$31,MATCH($B22,'別添1-1'!$B$31:$B$42,0)-1,0,MATCH(H$7,'別添1-1'!$B$31:$B$42,0)-1,1))+SUM(OFFSET('別添1-1'!$H$31,MATCH(H$7,'別添1-1'!$B$31:$B$42,0)-1,0,1,1))/2,0)))</f>
        <v/>
      </c>
      <c r="J22" s="107" t="str">
        <f t="shared" si="1"/>
        <v/>
      </c>
      <c r="K22" s="107"/>
      <c r="L22" s="109" t="str">
        <f ca="1">IF(K22="","",IF($B22=K$7,ROUND(SUM(OFFSET('別添1-1'!$H$31,MATCH(K$7,'別添1-1'!$B$31:$B$42,0)-1,0,1,1))/2,0),ROUND(SUM(OFFSET('別添1-1'!$H$31,MATCH($B22,'別添1-1'!$B$31:$B$42,0)-1,0,MATCH(K$7,'別添1-1'!$B$31:$B$42,0)-1,1))+SUM(OFFSET('別添1-1'!$H$31,MATCH(K$7,'別添1-1'!$B$31:$B$42,0)-1,0,1,1))/2,0)))</f>
        <v/>
      </c>
      <c r="M22" s="107" t="str">
        <f t="shared" si="2"/>
        <v/>
      </c>
      <c r="N22" s="107"/>
      <c r="O22" s="109" t="str">
        <f ca="1">IF(N22="","",IF($B22=N$7,ROUND(SUM(OFFSET('別添1-1'!$H$31,MATCH(N$7,'別添1-1'!$B$31:$B$42,0)-1,0,1,1))/2,0),ROUND(SUM(OFFSET('別添1-1'!$H$31,MATCH($B22,'別添1-1'!$B$31:$B$42,0)-1,0,MATCH(N$7,'別添1-1'!$B$31:$B$42,0)-1,1))+SUM(OFFSET('別添1-1'!$H$31,MATCH(N$7,'別添1-1'!$B$31:$B$42,0)-1,0,1,1))/2,0)))</f>
        <v/>
      </c>
      <c r="P22" s="107" t="str">
        <f t="shared" si="3"/>
        <v/>
      </c>
      <c r="Q22" s="107"/>
      <c r="R22" s="109" t="str">
        <f ca="1">IF(Q22="","",IF($B22=Q$7,ROUND(SUM(OFFSET('別添1-1'!$H$31,MATCH(Q$7,'別添1-1'!$B$31:$B$42,0)-1,0,1,1))/2,0),ROUND(SUM(OFFSET('別添1-1'!$H$31,MATCH($B22,'別添1-1'!$B$31:$B$42,0)-1,0,MATCH(Q$7,'別添1-1'!$B$31:$B$42,0)-1,1))+SUM(OFFSET('別添1-1'!$H$31,MATCH(Q$7,'別添1-1'!$B$31:$B$42,0)-1,0,1,1))/2,0)))</f>
        <v/>
      </c>
      <c r="S22" s="107" t="str">
        <f t="shared" si="4"/>
        <v/>
      </c>
      <c r="T22" s="107"/>
      <c r="U22" s="109" t="str">
        <f ca="1">IF(T22="","",IF($B22=T$7,ROUND(SUM(OFFSET('別添1-1'!$H$31,MATCH(T$7,'別添1-1'!$B$31:$B$42,0)-1,0,1,1))/2,0),ROUND(SUM(OFFSET('別添1-1'!$H$31,MATCH($B22,'別添1-1'!$B$31:$B$42,0)-1,0,MATCH(T$7,'別添1-1'!$B$31:$B$42,0)-1,1))+SUM(OFFSET('別添1-1'!$H$31,MATCH(T$7,'別添1-1'!$B$31:$B$42,0)-1,0,1,1))/2,0)))</f>
        <v/>
      </c>
      <c r="V22" s="107" t="str">
        <f t="shared" si="5"/>
        <v/>
      </c>
      <c r="W22" s="107"/>
      <c r="X22" s="109" t="str">
        <f ca="1">IF(W22="","",IF($B22=W$7,ROUND(SUM(OFFSET('別添1-1'!$H$31,MATCH(W$7,'別添1-1'!$B$31:$B$42,0)-1,0,1,1))/2,0),ROUND(SUM(OFFSET('別添1-1'!$H$31,MATCH($B22,'別添1-1'!$B$31:$B$42,0)-1,0,MATCH(W$7,'別添1-1'!$B$31:$B$42,0)-1,1))+SUM(OFFSET('別添1-1'!$H$31,MATCH(W$7,'別添1-1'!$B$31:$B$42,0)-1,0,1,1))/2,0)))</f>
        <v/>
      </c>
      <c r="Y22" s="107" t="str">
        <f t="shared" si="6"/>
        <v/>
      </c>
      <c r="Z22" s="107"/>
      <c r="AA22" s="109" t="str">
        <f ca="1">IF(Z22="","",IF($B22=Z$7,ROUND(SUM(OFFSET('別添1-1'!$H$31,MATCH(Z$7,'別添1-1'!$B$31:$B$42,0)-1,0,1,1))/2,0),ROUND(SUM(OFFSET('別添1-1'!$H$31,MATCH($B22,'別添1-1'!$B$31:$B$42,0)-1,0,MATCH(Z$7,'別添1-1'!$B$31:$B$42,0)-1,1))+SUM(OFFSET('別添1-1'!$H$31,MATCH(Z$7,'別添1-1'!$B$31:$B$42,0)-1,0,1,1))/2,0)))</f>
        <v/>
      </c>
      <c r="AB22" s="107" t="str">
        <f t="shared" si="7"/>
        <v/>
      </c>
      <c r="AC22" s="107"/>
      <c r="AD22" s="109" t="str">
        <f ca="1">IF(AC22="","",IF($B22=AC$7,ROUND(SUM(OFFSET('別添1-1'!$H$31,MATCH(AC$7,'別添1-1'!$B$31:$B$42,0)-1,0,1,1))/2,0),ROUND(SUM(OFFSET('別添1-1'!$H$31,MATCH($B22,'別添1-1'!$B$31:$B$42,0)-1,0,MATCH(AC$7,'別添1-1'!$B$31:$B$42,0)-1,1))+SUM(OFFSET('別添1-1'!$H$31,MATCH(AC$7,'別添1-1'!$B$31:$B$42,0)-1,0,1,1))/2,0)))</f>
        <v/>
      </c>
      <c r="AE22" s="107" t="str">
        <f t="shared" si="8"/>
        <v/>
      </c>
      <c r="AF22" s="107"/>
      <c r="AG22" s="109" t="str">
        <f ca="1">IF(AF22="","",IF($B22=AF$7,ROUND(SUM(OFFSET('別添1-1'!$H$31,MATCH(AF$7,'別添1-1'!$B$31:$B$42,0)-1,0,1,1))/2,0),ROUND(SUM(OFFSET('別添1-1'!$H$31,MATCH($B22,'別添1-1'!$B$31:$B$42,0)-1,0,MATCH(AF$7,'別添1-1'!$B$31:$B$42,0)-1,1))+SUM(OFFSET('別添1-1'!$H$31,MATCH(AF$7,'別添1-1'!$B$31:$B$42,0)-1,0,1,1))/2,0)))</f>
        <v/>
      </c>
      <c r="AH22" s="107" t="str">
        <f t="shared" si="9"/>
        <v/>
      </c>
      <c r="AI22" s="107"/>
      <c r="AJ22" s="109" t="str">
        <f ca="1">IF(AI22="","",IF($B22=AI$7,ROUND(SUM(OFFSET('別添1-1'!$H$31,MATCH(AI$7,'別添1-1'!$B$31:$B$42,0)-1,0,1,1))/2,0),ROUND(SUM(OFFSET('別添1-1'!$H$31,MATCH($B22,'別添1-1'!$B$31:$B$42,0)-1,0,MATCH(AI$7,'別添1-1'!$B$31:$B$42,0)-1,1))+SUM(OFFSET('別添1-1'!$H$31,MATCH(AI$7,'別添1-1'!$B$31:$B$42,0)-1,0,1,1))/2,0)))</f>
        <v/>
      </c>
      <c r="AK22" s="107" t="str">
        <f t="shared" si="10"/>
        <v/>
      </c>
      <c r="AL22" s="51"/>
      <c r="AM22" s="106" t="str">
        <f ca="1">IF(AL22="","",IF($B22=AL$7,ROUND(SUM(OFFSET('別添1-1'!$H$31,MATCH(AL$7,'別添1-1'!$B$31:$B$42,0)-1,0,1,1))/2,0),ROUND(SUM(OFFSET('別添1-1'!$H$31,MATCH($B22,'別添1-1'!$B$31:$B$42,0)-1,0,MATCH(AL$7,'別添1-1'!$B$31:$B$42,0)-MATCH($B22,'別添1-1'!$B$31:$B$42,0),1))+SUM(OFFSET('別添1-1'!$H$31,MATCH(AL$7,'別添1-1'!$B$31:$B$42,0)-1,0,1,1))/2,0)))</f>
        <v/>
      </c>
      <c r="AN22" s="107" t="str">
        <f t="shared" si="11"/>
        <v/>
      </c>
      <c r="AO22" s="50">
        <f t="shared" si="12"/>
        <v>0</v>
      </c>
      <c r="AP22" s="51">
        <f t="shared" si="13"/>
        <v>0</v>
      </c>
      <c r="AQ22" s="115">
        <f>IF(AO22=0,0,((AL22*0.5))/AO22)</f>
        <v>0</v>
      </c>
      <c r="AR22" s="112">
        <f t="shared" si="15"/>
        <v>0</v>
      </c>
    </row>
    <row r="23" spans="2:46" ht="44.25" customHeight="1" thickTop="1" thickBot="1" x14ac:dyDescent="0.25">
      <c r="B23" s="195" t="s">
        <v>128</v>
      </c>
      <c r="C23" s="196"/>
      <c r="D23" s="197"/>
      <c r="E23" s="52">
        <f>SUM(E11:E22)</f>
        <v>0</v>
      </c>
      <c r="F23" s="86"/>
      <c r="G23" s="53">
        <f>SUM(G11:G22)</f>
        <v>0</v>
      </c>
      <c r="H23" s="53">
        <f>SUM(H11:H22)</f>
        <v>0</v>
      </c>
      <c r="I23" s="54"/>
      <c r="J23" s="53">
        <f>SUM(J11:J22)</f>
        <v>0</v>
      </c>
      <c r="K23" s="53">
        <f>SUM(K11:K22)</f>
        <v>0</v>
      </c>
      <c r="L23" s="54"/>
      <c r="M23" s="53">
        <f>SUM(M11:M22)</f>
        <v>0</v>
      </c>
      <c r="N23" s="53">
        <f>SUM(N11:N22)</f>
        <v>0</v>
      </c>
      <c r="O23" s="54"/>
      <c r="P23" s="53">
        <f>SUM(P11:P22)</f>
        <v>0</v>
      </c>
      <c r="Q23" s="53">
        <f>SUM(Q11:Q22)</f>
        <v>0</v>
      </c>
      <c r="R23" s="86"/>
      <c r="S23" s="55">
        <f>SUM(S11:S22)</f>
        <v>0</v>
      </c>
      <c r="T23" s="53">
        <f>SUM(T11:T22)</f>
        <v>0</v>
      </c>
      <c r="U23" s="86"/>
      <c r="V23" s="55">
        <f>SUM(V11:V22)</f>
        <v>0</v>
      </c>
      <c r="W23" s="53">
        <f>SUM(W11:W22)</f>
        <v>0</v>
      </c>
      <c r="X23" s="86"/>
      <c r="Y23" s="55">
        <f>SUM(Y11:Y22)</f>
        <v>0</v>
      </c>
      <c r="Z23" s="53">
        <f>SUM(Z11:Z22)</f>
        <v>0</v>
      </c>
      <c r="AA23" s="86"/>
      <c r="AB23" s="55">
        <f>SUM(AB11:AB22)</f>
        <v>0</v>
      </c>
      <c r="AC23" s="53">
        <f>SUM(AC11:AC22)</f>
        <v>0</v>
      </c>
      <c r="AD23" s="54"/>
      <c r="AE23" s="53">
        <f>SUM(AE11:AE22)</f>
        <v>0</v>
      </c>
      <c r="AF23" s="53">
        <f>SUM(AF11:AF22)</f>
        <v>0</v>
      </c>
      <c r="AG23" s="86"/>
      <c r="AH23" s="55">
        <f>SUM(AH11:AH22)</f>
        <v>0</v>
      </c>
      <c r="AI23" s="53">
        <f>SUM(AI11:AI22)</f>
        <v>0</v>
      </c>
      <c r="AJ23" s="86"/>
      <c r="AK23" s="55">
        <f>SUM(AK11:AK22)</f>
        <v>0</v>
      </c>
      <c r="AL23" s="53">
        <f>SUM(AL11:AL22)</f>
        <v>0</v>
      </c>
      <c r="AM23" s="86"/>
      <c r="AN23" s="55">
        <f>SUM(AN11:AN22)</f>
        <v>0</v>
      </c>
      <c r="AO23" s="56">
        <f>SUM(AO11:AO22)</f>
        <v>0</v>
      </c>
      <c r="AP23" s="53">
        <f>SUM(AP11:AP22)</f>
        <v>0</v>
      </c>
      <c r="AQ23" s="116">
        <f>IF(SUM(AQ11:AQ22)&gt;0,ROUND(SUM((AO11*AQ11),(AO12*AQ12),(AO13*AQ13),(AO14*AQ14),(AO15*AQ15),(AO16*AQ16),(AO17*AQ17),(AO18*AQ18),(AO19*AQ19),(AO20*AQ20),(AO21*AQ21),(AO22*AQ22))/AO23,2),0)</f>
        <v>0</v>
      </c>
      <c r="AR23" s="57">
        <f>IF(AO23&gt;0,ROUND(AP23/AO23*1000/AQ23,),0)</f>
        <v>0</v>
      </c>
      <c r="AT23" s="34"/>
    </row>
    <row r="24" spans="2:46" ht="14.25" customHeight="1" x14ac:dyDescent="0.2">
      <c r="B24" s="83"/>
      <c r="C24" s="83"/>
      <c r="D24" s="83"/>
      <c r="E24" s="82"/>
      <c r="F24" s="81"/>
      <c r="G24" s="82"/>
      <c r="H24" s="82"/>
      <c r="I24" s="85"/>
      <c r="J24" s="82"/>
      <c r="K24" s="82"/>
      <c r="L24" s="85"/>
      <c r="M24" s="82"/>
      <c r="N24" s="82"/>
      <c r="O24" s="85"/>
      <c r="P24" s="82"/>
      <c r="Q24" s="82"/>
      <c r="R24" s="81"/>
      <c r="S24" s="82"/>
      <c r="T24" s="82"/>
      <c r="U24" s="81"/>
      <c r="V24" s="82"/>
      <c r="W24" s="82"/>
      <c r="X24" s="81"/>
      <c r="Y24" s="82"/>
      <c r="Z24" s="82"/>
      <c r="AA24" s="81"/>
      <c r="AB24" s="82"/>
      <c r="AC24" s="82"/>
      <c r="AD24" s="85"/>
      <c r="AE24" s="82"/>
      <c r="AF24" s="82"/>
      <c r="AG24" s="81"/>
      <c r="AH24" s="82"/>
      <c r="AI24" s="82"/>
      <c r="AJ24" s="81"/>
      <c r="AK24" s="82"/>
      <c r="AL24" s="82"/>
      <c r="AM24" s="81"/>
      <c r="AN24" s="82"/>
      <c r="AO24" s="82"/>
      <c r="AP24" s="82"/>
      <c r="AQ24" s="84"/>
      <c r="AR24" s="82"/>
      <c r="AT24" s="34"/>
    </row>
    <row r="25" spans="2:46" s="67" customFormat="1" ht="22.5" customHeight="1" x14ac:dyDescent="0.2">
      <c r="B25" s="21" t="s">
        <v>18</v>
      </c>
      <c r="C25" s="178" t="s">
        <v>129</v>
      </c>
      <c r="D25" s="178"/>
      <c r="E25" s="178"/>
      <c r="F25" s="178"/>
      <c r="G25" s="178"/>
      <c r="H25" s="178"/>
      <c r="I25" s="178"/>
      <c r="J25" s="178"/>
      <c r="K25" s="178"/>
      <c r="L25" s="178"/>
      <c r="M25" s="178"/>
      <c r="N25" s="178"/>
      <c r="O25" s="178"/>
      <c r="P25" s="178"/>
      <c r="Q25" s="178"/>
      <c r="R25" s="178"/>
      <c r="S25" s="178"/>
      <c r="T25" s="178"/>
      <c r="U25" s="178"/>
      <c r="V25" s="178"/>
      <c r="W25" s="178"/>
      <c r="X25" s="178"/>
      <c r="Y25" s="178"/>
      <c r="Z25" s="178"/>
      <c r="AA25" s="178"/>
      <c r="AB25" s="178"/>
      <c r="AC25" s="178"/>
      <c r="AD25" s="178"/>
      <c r="AE25" s="178"/>
      <c r="AF25" s="178"/>
      <c r="AG25" s="178"/>
      <c r="AH25" s="178"/>
      <c r="AI25" s="178"/>
      <c r="AJ25" s="178"/>
      <c r="AK25" s="178"/>
      <c r="AL25" s="178"/>
      <c r="AM25" s="178"/>
      <c r="AN25" s="178"/>
      <c r="AO25" s="178"/>
      <c r="AP25" s="178"/>
      <c r="AQ25" s="178"/>
      <c r="AR25" s="178"/>
      <c r="AS25" s="178"/>
    </row>
    <row r="26" spans="2:46" s="67" customFormat="1" ht="22.5" customHeight="1" x14ac:dyDescent="0.2">
      <c r="B26" s="21" t="s">
        <v>130</v>
      </c>
      <c r="C26" s="178" t="s">
        <v>131</v>
      </c>
      <c r="D26" s="178"/>
      <c r="E26" s="178"/>
      <c r="F26" s="178"/>
      <c r="G26" s="178"/>
      <c r="H26" s="178"/>
      <c r="I26" s="178"/>
      <c r="J26" s="178"/>
      <c r="K26" s="178"/>
      <c r="L26" s="178"/>
      <c r="M26" s="178"/>
      <c r="N26" s="178"/>
      <c r="O26" s="178"/>
      <c r="P26" s="178"/>
      <c r="Q26" s="178"/>
      <c r="R26" s="178"/>
      <c r="S26" s="178"/>
      <c r="T26" s="178"/>
      <c r="U26" s="178"/>
      <c r="V26" s="178"/>
      <c r="W26" s="178"/>
      <c r="X26" s="178"/>
      <c r="Y26" s="178"/>
      <c r="Z26" s="178"/>
      <c r="AA26" s="178"/>
      <c r="AB26" s="178"/>
      <c r="AC26" s="178"/>
      <c r="AD26" s="178"/>
      <c r="AE26" s="178"/>
      <c r="AF26" s="178"/>
      <c r="AG26" s="178"/>
      <c r="AH26" s="178"/>
      <c r="AI26" s="178"/>
      <c r="AJ26" s="178"/>
      <c r="AK26" s="178"/>
      <c r="AL26" s="178"/>
      <c r="AM26" s="178"/>
      <c r="AN26" s="178"/>
      <c r="AO26" s="178"/>
      <c r="AP26" s="178"/>
      <c r="AQ26" s="178"/>
      <c r="AR26" s="178"/>
      <c r="AS26" s="178"/>
    </row>
    <row r="27" spans="2:46" s="67" customFormat="1" ht="22.5" customHeight="1" x14ac:dyDescent="0.2">
      <c r="B27" s="21" t="s">
        <v>50</v>
      </c>
      <c r="C27" s="178" t="s">
        <v>132</v>
      </c>
      <c r="D27" s="178"/>
      <c r="E27" s="178"/>
      <c r="F27" s="178"/>
      <c r="G27" s="178"/>
      <c r="H27" s="178"/>
      <c r="I27" s="178"/>
      <c r="J27" s="178"/>
      <c r="K27" s="178"/>
      <c r="L27" s="178"/>
      <c r="M27" s="178"/>
      <c r="N27" s="178"/>
      <c r="O27" s="178"/>
      <c r="P27" s="178"/>
      <c r="Q27" s="178"/>
      <c r="R27" s="178"/>
      <c r="S27" s="178"/>
      <c r="T27" s="178"/>
      <c r="U27" s="178"/>
      <c r="V27" s="178"/>
      <c r="W27" s="178"/>
      <c r="X27" s="178"/>
      <c r="Y27" s="178"/>
      <c r="Z27" s="178"/>
      <c r="AA27" s="178"/>
      <c r="AB27" s="178"/>
      <c r="AC27" s="178"/>
      <c r="AD27" s="178"/>
      <c r="AE27" s="178"/>
      <c r="AF27" s="178"/>
      <c r="AG27" s="178"/>
      <c r="AH27" s="178"/>
      <c r="AI27" s="178"/>
      <c r="AJ27" s="178"/>
      <c r="AK27" s="178"/>
      <c r="AL27" s="178"/>
      <c r="AM27" s="178"/>
      <c r="AN27" s="178"/>
      <c r="AO27" s="178"/>
      <c r="AP27" s="178"/>
      <c r="AQ27" s="178"/>
      <c r="AR27" s="178"/>
      <c r="AS27" s="178"/>
    </row>
    <row r="28" spans="2:46" s="67" customFormat="1" ht="22.5" customHeight="1" x14ac:dyDescent="0.2">
      <c r="B28" s="21" t="s">
        <v>52</v>
      </c>
      <c r="C28" s="178" t="s">
        <v>133</v>
      </c>
      <c r="D28" s="178"/>
      <c r="E28" s="178"/>
      <c r="F28" s="178"/>
      <c r="G28" s="178"/>
      <c r="H28" s="178"/>
      <c r="I28" s="178"/>
      <c r="J28" s="178"/>
      <c r="K28" s="178"/>
      <c r="L28" s="178"/>
      <c r="M28" s="178"/>
      <c r="N28" s="178"/>
      <c r="O28" s="178"/>
      <c r="P28" s="178"/>
      <c r="Q28" s="178"/>
      <c r="R28" s="178"/>
      <c r="S28" s="178"/>
      <c r="T28" s="178"/>
      <c r="U28" s="178"/>
      <c r="V28" s="178"/>
      <c r="W28" s="178"/>
      <c r="X28" s="178"/>
      <c r="Y28" s="178"/>
      <c r="Z28" s="178"/>
      <c r="AA28" s="178"/>
      <c r="AB28" s="178"/>
      <c r="AC28" s="178"/>
      <c r="AD28" s="178"/>
      <c r="AE28" s="178"/>
      <c r="AF28" s="178"/>
      <c r="AG28" s="178"/>
      <c r="AH28" s="178"/>
      <c r="AI28" s="178"/>
      <c r="AJ28" s="178"/>
      <c r="AK28" s="178"/>
      <c r="AL28" s="178"/>
      <c r="AM28" s="178"/>
      <c r="AN28" s="178"/>
      <c r="AO28" s="178"/>
      <c r="AP28" s="178"/>
      <c r="AQ28" s="178"/>
      <c r="AR28" s="178"/>
      <c r="AS28" s="178"/>
    </row>
    <row r="29" spans="2:46" ht="23.25" customHeight="1" x14ac:dyDescent="0.2"/>
    <row r="30" spans="2:46" ht="18.75" customHeight="1" x14ac:dyDescent="0.2">
      <c r="B30" s="65"/>
      <c r="C30" s="66"/>
      <c r="D30" s="66"/>
      <c r="O30" s="80"/>
      <c r="P30" s="80"/>
      <c r="AD30" s="80"/>
      <c r="AE30" s="80"/>
    </row>
    <row r="31" spans="2:46" ht="23.5" x14ac:dyDescent="0.2">
      <c r="B31" s="3" t="s">
        <v>134</v>
      </c>
      <c r="D31" s="1"/>
    </row>
    <row r="32" spans="2:46" ht="10.5" customHeight="1" thickBot="1" x14ac:dyDescent="0.25">
      <c r="B32" s="3"/>
      <c r="D32" s="1"/>
    </row>
    <row r="33" spans="2:6" ht="21.75" customHeight="1" x14ac:dyDescent="0.2">
      <c r="B33" s="79"/>
      <c r="C33" s="78"/>
      <c r="D33" s="78"/>
      <c r="E33" s="77"/>
      <c r="F33" s="58" t="s">
        <v>15</v>
      </c>
    </row>
    <row r="34" spans="2:6" ht="28.5" customHeight="1" thickBot="1" x14ac:dyDescent="0.25">
      <c r="B34" s="179" t="s">
        <v>135</v>
      </c>
      <c r="C34" s="180"/>
      <c r="D34" s="180"/>
      <c r="E34" s="181"/>
      <c r="F34" s="59">
        <f>AP23</f>
        <v>0</v>
      </c>
    </row>
    <row r="35" spans="2:6" ht="28.5" customHeight="1" thickBot="1" x14ac:dyDescent="0.25">
      <c r="B35" s="182" t="s">
        <v>17</v>
      </c>
      <c r="C35" s="183"/>
      <c r="D35" s="183"/>
      <c r="E35" s="184"/>
      <c r="F35" s="60">
        <f>SUM(F34:F34)</f>
        <v>0</v>
      </c>
    </row>
  </sheetData>
  <mergeCells count="35">
    <mergeCell ref="B17:D17"/>
    <mergeCell ref="B18:D18"/>
    <mergeCell ref="B13:D13"/>
    <mergeCell ref="AI7:AK7"/>
    <mergeCell ref="N7:P7"/>
    <mergeCell ref="Q7:S7"/>
    <mergeCell ref="T7:V7"/>
    <mergeCell ref="C7:D7"/>
    <mergeCell ref="H7:J7"/>
    <mergeCell ref="K7:M7"/>
    <mergeCell ref="AC7:AE7"/>
    <mergeCell ref="W7:Y7"/>
    <mergeCell ref="Z7:AB7"/>
    <mergeCell ref="AO7:AR7"/>
    <mergeCell ref="B8:C9"/>
    <mergeCell ref="D8:D9"/>
    <mergeCell ref="B10:D11"/>
    <mergeCell ref="B12:D12"/>
    <mergeCell ref="AL7:AN7"/>
    <mergeCell ref="C27:AS27"/>
    <mergeCell ref="C28:AS28"/>
    <mergeCell ref="B34:E34"/>
    <mergeCell ref="B35:E35"/>
    <mergeCell ref="E7:G7"/>
    <mergeCell ref="AF7:AH7"/>
    <mergeCell ref="B20:D20"/>
    <mergeCell ref="B21:D21"/>
    <mergeCell ref="B22:D22"/>
    <mergeCell ref="B23:D23"/>
    <mergeCell ref="C25:AS25"/>
    <mergeCell ref="C26:AS26"/>
    <mergeCell ref="B14:D14"/>
    <mergeCell ref="B15:D15"/>
    <mergeCell ref="B16:D16"/>
    <mergeCell ref="B19:D19"/>
  </mergeCells>
  <phoneticPr fontId="1"/>
  <pageMargins left="0.15748031496062992" right="0.15748031496062992" top="0.47244094488188981" bottom="0.15748031496062992" header="0.31496062992125984" footer="0.19685039370078741"/>
  <pageSetup paperSize="8" scale="36" orientation="landscape" horizontalDpi="1200" verticalDpi="1200" r:id="rId1"/>
  <rowBreaks count="2" manualBreakCount="2">
    <brk id="19" max="16383" man="1"/>
    <brk id="2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7D394-D447-40A9-97D6-275AC1AFB526}">
  <sheetPr>
    <pageSetUpPr fitToPage="1"/>
  </sheetPr>
  <dimension ref="A1:Q38"/>
  <sheetViews>
    <sheetView showGridLines="0" topLeftCell="A15" zoomScale="57" zoomScaleNormal="70" workbookViewId="0">
      <selection activeCell="C26" sqref="C26"/>
    </sheetView>
  </sheetViews>
  <sheetFormatPr defaultColWidth="9.81640625" defaultRowHeight="14" x14ac:dyDescent="0.2"/>
  <cols>
    <col min="1" max="1" width="5.26953125" style="119" customWidth="1"/>
    <col min="2" max="2" width="6.08984375" style="119" customWidth="1"/>
    <col min="3" max="3" width="37.453125" style="119" customWidth="1"/>
    <col min="4" max="15" width="12.54296875" style="119" customWidth="1"/>
    <col min="16" max="16" width="15.26953125" style="119" customWidth="1"/>
    <col min="17" max="17" width="1.7265625" style="119" customWidth="1"/>
    <col min="18" max="16384" width="9.81640625" style="119"/>
  </cols>
  <sheetData>
    <row r="1" spans="1:17" x14ac:dyDescent="0.2">
      <c r="A1" s="119" t="s">
        <v>177</v>
      </c>
    </row>
    <row r="2" spans="1:17" x14ac:dyDescent="0.2">
      <c r="N2" s="120" t="s">
        <v>136</v>
      </c>
      <c r="O2" s="266" t="s">
        <v>137</v>
      </c>
      <c r="P2" s="266"/>
    </row>
    <row r="3" spans="1:17" ht="24.75" customHeight="1" x14ac:dyDescent="0.2">
      <c r="B3" s="122">
        <v>1</v>
      </c>
      <c r="C3" s="122" t="s">
        <v>138</v>
      </c>
    </row>
    <row r="4" spans="1:17" ht="20.25" customHeight="1" x14ac:dyDescent="0.2"/>
    <row r="5" spans="1:17" ht="20.25" customHeight="1" x14ac:dyDescent="0.2">
      <c r="C5" s="119" t="s">
        <v>139</v>
      </c>
      <c r="N5" s="120"/>
      <c r="O5" s="121"/>
      <c r="P5" s="121"/>
    </row>
    <row r="6" spans="1:17" ht="20.25" customHeight="1" x14ac:dyDescent="0.2">
      <c r="N6" s="120"/>
      <c r="O6" s="121"/>
      <c r="P6" s="121"/>
    </row>
    <row r="7" spans="1:17" ht="20.25" customHeight="1" thickBot="1" x14ac:dyDescent="0.25">
      <c r="C7" s="267" t="s">
        <v>140</v>
      </c>
      <c r="D7" s="268"/>
      <c r="E7" s="268"/>
      <c r="F7" s="125"/>
      <c r="N7" s="120"/>
      <c r="O7" s="121"/>
      <c r="P7" s="121"/>
    </row>
    <row r="8" spans="1:17" ht="20.25" customHeight="1" x14ac:dyDescent="0.2">
      <c r="C8" s="126" t="s">
        <v>141</v>
      </c>
      <c r="D8" s="127" t="s">
        <v>142</v>
      </c>
      <c r="E8" s="128"/>
      <c r="F8" s="129"/>
      <c r="G8" s="130" t="s">
        <v>143</v>
      </c>
      <c r="H8" s="126"/>
      <c r="I8" s="131"/>
      <c r="J8" s="125"/>
      <c r="K8" s="126" t="s">
        <v>144</v>
      </c>
      <c r="L8" s="125"/>
      <c r="M8" s="126"/>
      <c r="N8" s="131"/>
      <c r="O8" s="124"/>
      <c r="P8" s="132"/>
      <c r="Q8" s="121"/>
    </row>
    <row r="9" spans="1:17" ht="22.5" customHeight="1" thickBot="1" x14ac:dyDescent="0.25">
      <c r="C9" s="133"/>
      <c r="D9" s="269"/>
      <c r="E9" s="270"/>
      <c r="F9" s="134"/>
      <c r="G9" s="130" t="s">
        <v>145</v>
      </c>
      <c r="H9" s="135"/>
      <c r="I9" s="136"/>
      <c r="J9" s="130"/>
      <c r="K9" s="133" t="s">
        <v>146</v>
      </c>
      <c r="L9" s="137"/>
      <c r="M9" s="133"/>
      <c r="N9" s="138"/>
      <c r="O9" s="138"/>
      <c r="P9" s="137"/>
    </row>
    <row r="10" spans="1:17" ht="24" customHeight="1" x14ac:dyDescent="0.2">
      <c r="C10" s="271" t="s">
        <v>147</v>
      </c>
      <c r="D10" s="271"/>
      <c r="E10" s="271"/>
      <c r="F10" s="271"/>
      <c r="G10" s="271"/>
      <c r="H10" s="271"/>
      <c r="I10" s="271"/>
      <c r="J10" s="271"/>
      <c r="K10" s="271"/>
      <c r="L10" s="271"/>
      <c r="M10" s="271"/>
      <c r="N10" s="271"/>
      <c r="O10" s="271"/>
      <c r="P10" s="271"/>
    </row>
    <row r="11" spans="1:17" ht="19.5" customHeight="1" thickBot="1" x14ac:dyDescent="0.25">
      <c r="C11" s="267" t="s">
        <v>148</v>
      </c>
      <c r="D11" s="268"/>
      <c r="E11" s="268"/>
      <c r="F11" s="272"/>
      <c r="J11" s="140"/>
      <c r="K11" s="140"/>
      <c r="L11" s="140"/>
    </row>
    <row r="12" spans="1:17" ht="28.5" customHeight="1" x14ac:dyDescent="0.2">
      <c r="C12" s="141" t="s">
        <v>141</v>
      </c>
      <c r="D12" s="127" t="s">
        <v>149</v>
      </c>
      <c r="E12" s="264"/>
      <c r="F12" s="265"/>
      <c r="H12" s="140"/>
      <c r="I12" s="140"/>
      <c r="J12" s="140"/>
      <c r="K12" s="140"/>
      <c r="L12" s="140"/>
    </row>
    <row r="13" spans="1:17" ht="22.5" customHeight="1" thickBot="1" x14ac:dyDescent="0.25">
      <c r="C13" s="133"/>
      <c r="D13" s="142"/>
      <c r="E13" s="273"/>
      <c r="F13" s="274"/>
      <c r="O13" s="121"/>
      <c r="P13" s="121" t="s">
        <v>150</v>
      </c>
    </row>
    <row r="14" spans="1:17" ht="22.5" customHeight="1" thickBot="1" x14ac:dyDescent="0.25">
      <c r="C14" s="143"/>
      <c r="D14" s="144" t="s">
        <v>151</v>
      </c>
      <c r="E14" s="145" t="s">
        <v>152</v>
      </c>
      <c r="F14" s="145" t="s">
        <v>38</v>
      </c>
      <c r="G14" s="146" t="s">
        <v>39</v>
      </c>
      <c r="H14" s="146" t="s">
        <v>40</v>
      </c>
      <c r="I14" s="146" t="s">
        <v>41</v>
      </c>
      <c r="J14" s="146" t="s">
        <v>153</v>
      </c>
      <c r="K14" s="146" t="s">
        <v>154</v>
      </c>
      <c r="L14" s="146" t="s">
        <v>155</v>
      </c>
      <c r="M14" s="146" t="s">
        <v>156</v>
      </c>
      <c r="N14" s="146" t="s">
        <v>46</v>
      </c>
      <c r="O14" s="146" t="s">
        <v>47</v>
      </c>
      <c r="P14" s="146" t="s">
        <v>157</v>
      </c>
    </row>
    <row r="15" spans="1:17" ht="22.5" customHeight="1" thickBot="1" x14ac:dyDescent="0.25">
      <c r="C15" s="135" t="s">
        <v>158</v>
      </c>
      <c r="D15" s="147"/>
      <c r="E15" s="148">
        <f t="shared" ref="E15:P15" si="0">D19</f>
        <v>0</v>
      </c>
      <c r="F15" s="149">
        <f t="shared" si="0"/>
        <v>0</v>
      </c>
      <c r="G15" s="149">
        <f t="shared" si="0"/>
        <v>0</v>
      </c>
      <c r="H15" s="149">
        <f t="shared" si="0"/>
        <v>0</v>
      </c>
      <c r="I15" s="149">
        <f t="shared" si="0"/>
        <v>0</v>
      </c>
      <c r="J15" s="149">
        <f t="shared" si="0"/>
        <v>0</v>
      </c>
      <c r="K15" s="149">
        <f t="shared" si="0"/>
        <v>0</v>
      </c>
      <c r="L15" s="149">
        <f t="shared" si="0"/>
        <v>0</v>
      </c>
      <c r="M15" s="149">
        <f t="shared" si="0"/>
        <v>0</v>
      </c>
      <c r="N15" s="149">
        <f t="shared" si="0"/>
        <v>0</v>
      </c>
      <c r="O15" s="149">
        <f t="shared" si="0"/>
        <v>0</v>
      </c>
      <c r="P15" s="150">
        <f t="shared" si="0"/>
        <v>0</v>
      </c>
    </row>
    <row r="16" spans="1:17" ht="22.5" customHeight="1" x14ac:dyDescent="0.2">
      <c r="C16" s="135" t="s">
        <v>159</v>
      </c>
      <c r="D16" s="151"/>
      <c r="E16" s="152"/>
      <c r="F16" s="152"/>
      <c r="G16" s="152"/>
      <c r="H16" s="152"/>
      <c r="I16" s="152"/>
      <c r="J16" s="152"/>
      <c r="K16" s="152"/>
      <c r="L16" s="152"/>
      <c r="M16" s="152"/>
      <c r="N16" s="152"/>
      <c r="O16" s="153"/>
      <c r="P16" s="154">
        <f>SUM(D16:O16)</f>
        <v>0</v>
      </c>
    </row>
    <row r="17" spans="2:16" ht="22.5" customHeight="1" x14ac:dyDescent="0.2">
      <c r="C17" s="135" t="s">
        <v>160</v>
      </c>
      <c r="D17" s="151"/>
      <c r="E17" s="155"/>
      <c r="F17" s="155"/>
      <c r="G17" s="155"/>
      <c r="H17" s="155"/>
      <c r="I17" s="155"/>
      <c r="J17" s="155"/>
      <c r="K17" s="155"/>
      <c r="L17" s="155"/>
      <c r="M17" s="155"/>
      <c r="N17" s="155"/>
      <c r="O17" s="156"/>
      <c r="P17" s="157">
        <f>SUM(D17:O17)</f>
        <v>0</v>
      </c>
    </row>
    <row r="18" spans="2:16" ht="22.5" customHeight="1" thickBot="1" x14ac:dyDescent="0.25">
      <c r="C18" s="135" t="s">
        <v>161</v>
      </c>
      <c r="D18" s="158"/>
      <c r="E18" s="159"/>
      <c r="F18" s="159"/>
      <c r="G18" s="159"/>
      <c r="H18" s="159"/>
      <c r="I18" s="159"/>
      <c r="J18" s="159"/>
      <c r="K18" s="159"/>
      <c r="L18" s="159"/>
      <c r="M18" s="159"/>
      <c r="N18" s="159"/>
      <c r="O18" s="160"/>
      <c r="P18" s="157">
        <f t="shared" ref="P18" si="1">SUM(D18:O18)</f>
        <v>0</v>
      </c>
    </row>
    <row r="19" spans="2:16" ht="22.5" customHeight="1" x14ac:dyDescent="0.2">
      <c r="C19" s="161" t="s">
        <v>162</v>
      </c>
      <c r="D19" s="155">
        <f t="shared" ref="D19:O19" si="2">SUM(D15+D16-D17-D18)</f>
        <v>0</v>
      </c>
      <c r="E19" s="155">
        <f t="shared" si="2"/>
        <v>0</v>
      </c>
      <c r="F19" s="155">
        <f t="shared" si="2"/>
        <v>0</v>
      </c>
      <c r="G19" s="155">
        <f t="shared" si="2"/>
        <v>0</v>
      </c>
      <c r="H19" s="155">
        <f t="shared" si="2"/>
        <v>0</v>
      </c>
      <c r="I19" s="155">
        <f t="shared" si="2"/>
        <v>0</v>
      </c>
      <c r="J19" s="155">
        <f t="shared" si="2"/>
        <v>0</v>
      </c>
      <c r="K19" s="155">
        <f t="shared" si="2"/>
        <v>0</v>
      </c>
      <c r="L19" s="155">
        <f t="shared" si="2"/>
        <v>0</v>
      </c>
      <c r="M19" s="155">
        <f t="shared" si="2"/>
        <v>0</v>
      </c>
      <c r="N19" s="155">
        <f t="shared" si="2"/>
        <v>0</v>
      </c>
      <c r="O19" s="155">
        <f t="shared" si="2"/>
        <v>0</v>
      </c>
      <c r="P19" s="143"/>
    </row>
    <row r="20" spans="2:16" ht="22.5" customHeight="1" x14ac:dyDescent="0.2">
      <c r="C20" s="161" t="s">
        <v>163</v>
      </c>
      <c r="D20" s="162">
        <f>($E$12-$D$17)*1000+(D17*1000)/2</f>
        <v>0</v>
      </c>
      <c r="E20" s="162">
        <f>($E$12-($D$17+E17))*1000+(E17*1000)/2</f>
        <v>0</v>
      </c>
      <c r="F20" s="162">
        <f>($E$12-($D$17+$E$17+F17))*1000+(F17*1000)/2</f>
        <v>0</v>
      </c>
      <c r="G20" s="162">
        <f>($E$12-($D$17+$E$17+$F$17+G17))*1000+(G17*1000)/2</f>
        <v>0</v>
      </c>
      <c r="H20" s="162">
        <f>($E$12-($D$17+$E$17+$F$17+$G$17+H17))*1000+(H17*1000)/2</f>
        <v>0</v>
      </c>
      <c r="I20" s="162">
        <f>($E$12-($D$17+$E$17+$F$17+$G$17+$H$17+I17))*1000+(I17*1000)/2</f>
        <v>0</v>
      </c>
      <c r="J20" s="162">
        <f>($E$12-($D$17+$E$17+$F$17+$G$17+$H$17+$I$17+J17))*1000+(J17*1000)/2</f>
        <v>0</v>
      </c>
      <c r="K20" s="162">
        <f>($E$12-($D$17+$E$17+$F$17+$G$17+$H$17+$I$17+$J$17+K17))*1000+(K17*1000)/2</f>
        <v>0</v>
      </c>
      <c r="L20" s="162">
        <f>($E$12-($D$17+$E$17+$F$17+$G$17+$H$17+$I$17+$J$17+$K$17+L17))*1000+(L17*1000)/2</f>
        <v>0</v>
      </c>
      <c r="M20" s="162">
        <f>($E$12-($D$17+$E$17+$F$17+$G$17+$H$17+$I$17+$J$17+$K$17+$L$17+M17))*1000+(M17*1000)/2</f>
        <v>0</v>
      </c>
      <c r="N20" s="162">
        <f>($E$12-($D$17+$E$17+$F$17+$G$17+$H$17+$I$17+$J$17+$K$17+$L$17+$M$17+N17))*1000+(N17*1000)/2</f>
        <v>0</v>
      </c>
      <c r="O20" s="162">
        <f>($E$12-($D$17+$E$17+$F$17+$G$17+$H$17+$I$17+$J$17+$K$17+$L$17+$M$17+$N$17+O17))*1000+(O17*1000)/2</f>
        <v>0</v>
      </c>
      <c r="P20" s="150">
        <f>SUM(D20:O20)</f>
        <v>0</v>
      </c>
    </row>
    <row r="21" spans="2:16" ht="16.5" customHeight="1" x14ac:dyDescent="0.2">
      <c r="C21" s="163" t="s">
        <v>164</v>
      </c>
    </row>
    <row r="22" spans="2:16" ht="17.25" customHeight="1" x14ac:dyDescent="0.2">
      <c r="C22" s="163" t="s">
        <v>165</v>
      </c>
    </row>
    <row r="23" spans="2:16" ht="16.5" customHeight="1" x14ac:dyDescent="0.2"/>
    <row r="24" spans="2:16" ht="22.5" customHeight="1" x14ac:dyDescent="0.2">
      <c r="B24" s="122">
        <v>2</v>
      </c>
      <c r="C24" s="122" t="s">
        <v>166</v>
      </c>
      <c r="O24" s="121"/>
      <c r="P24" s="121"/>
    </row>
    <row r="25" spans="2:16" ht="22.5" customHeight="1" thickBot="1" x14ac:dyDescent="0.25">
      <c r="C25" s="164"/>
      <c r="D25" s="139" t="s">
        <v>151</v>
      </c>
      <c r="E25" s="165" t="s">
        <v>152</v>
      </c>
      <c r="F25" s="165" t="s">
        <v>38</v>
      </c>
      <c r="G25" s="165" t="s">
        <v>39</v>
      </c>
      <c r="H25" s="165" t="s">
        <v>40</v>
      </c>
      <c r="I25" s="165" t="s">
        <v>41</v>
      </c>
      <c r="J25" s="165" t="s">
        <v>153</v>
      </c>
      <c r="K25" s="165" t="s">
        <v>154</v>
      </c>
      <c r="L25" s="165" t="s">
        <v>155</v>
      </c>
      <c r="M25" s="165" t="s">
        <v>167</v>
      </c>
      <c r="N25" s="165" t="s">
        <v>46</v>
      </c>
      <c r="O25" s="165" t="s">
        <v>47</v>
      </c>
      <c r="P25" s="165" t="s">
        <v>157</v>
      </c>
    </row>
    <row r="26" spans="2:16" ht="24.75" customHeight="1" x14ac:dyDescent="0.2">
      <c r="C26" s="123" t="s">
        <v>168</v>
      </c>
      <c r="D26" s="166"/>
      <c r="E26" s="152"/>
      <c r="F26" s="152"/>
      <c r="G26" s="152"/>
      <c r="H26" s="152"/>
      <c r="I26" s="152"/>
      <c r="J26" s="152"/>
      <c r="K26" s="152"/>
      <c r="L26" s="152"/>
      <c r="M26" s="152"/>
      <c r="N26" s="152"/>
      <c r="O26" s="167"/>
      <c r="P26" s="168">
        <f>SUM(D26:O26)</f>
        <v>0</v>
      </c>
    </row>
    <row r="27" spans="2:16" ht="24.75" customHeight="1" thickBot="1" x14ac:dyDescent="0.25">
      <c r="C27" s="123" t="s">
        <v>169</v>
      </c>
      <c r="D27" s="148"/>
      <c r="E27" s="149"/>
      <c r="F27" s="149"/>
      <c r="G27" s="149"/>
      <c r="H27" s="149"/>
      <c r="I27" s="149"/>
      <c r="J27" s="149"/>
      <c r="K27" s="149"/>
      <c r="L27" s="149"/>
      <c r="M27" s="149"/>
      <c r="N27" s="149"/>
      <c r="O27" s="169"/>
      <c r="P27" s="168">
        <f t="shared" ref="P27:P28" si="3">SUM(D27:O27)</f>
        <v>0</v>
      </c>
    </row>
    <row r="28" spans="2:16" ht="24.75" customHeight="1" x14ac:dyDescent="0.2">
      <c r="C28" s="146" t="s">
        <v>170</v>
      </c>
      <c r="D28" s="155">
        <f>D26*(4302/2)</f>
        <v>0</v>
      </c>
      <c r="E28" s="155">
        <f t="shared" ref="E28:O28" si="4">E26*(4302/2)</f>
        <v>0</v>
      </c>
      <c r="F28" s="155">
        <f t="shared" si="4"/>
        <v>0</v>
      </c>
      <c r="G28" s="155">
        <f t="shared" si="4"/>
        <v>0</v>
      </c>
      <c r="H28" s="155">
        <f t="shared" si="4"/>
        <v>0</v>
      </c>
      <c r="I28" s="155">
        <f t="shared" si="4"/>
        <v>0</v>
      </c>
      <c r="J28" s="155">
        <f t="shared" si="4"/>
        <v>0</v>
      </c>
      <c r="K28" s="155">
        <f t="shared" si="4"/>
        <v>0</v>
      </c>
      <c r="L28" s="155">
        <f t="shared" si="4"/>
        <v>0</v>
      </c>
      <c r="M28" s="155">
        <f t="shared" si="4"/>
        <v>0</v>
      </c>
      <c r="N28" s="155">
        <f t="shared" si="4"/>
        <v>0</v>
      </c>
      <c r="O28" s="155">
        <f t="shared" si="4"/>
        <v>0</v>
      </c>
      <c r="P28" s="162">
        <f t="shared" si="3"/>
        <v>0</v>
      </c>
    </row>
    <row r="29" spans="2:16" ht="19.5" customHeight="1" x14ac:dyDescent="0.2">
      <c r="C29" s="163" t="s">
        <v>179</v>
      </c>
    </row>
    <row r="30" spans="2:16" ht="9.75" customHeight="1" x14ac:dyDescent="0.2"/>
    <row r="31" spans="2:16" ht="22.5" customHeight="1" thickBot="1" x14ac:dyDescent="0.25">
      <c r="B31" s="122">
        <v>3</v>
      </c>
      <c r="C31" s="122" t="s">
        <v>171</v>
      </c>
      <c r="O31" s="121"/>
    </row>
    <row r="32" spans="2:16" ht="24.75" customHeight="1" x14ac:dyDescent="0.2">
      <c r="D32" s="170" t="s">
        <v>172</v>
      </c>
      <c r="E32" s="275"/>
      <c r="F32" s="276"/>
      <c r="G32" s="276"/>
      <c r="H32" s="170" t="s">
        <v>172</v>
      </c>
      <c r="I32" s="275"/>
      <c r="J32" s="276"/>
      <c r="K32" s="276"/>
      <c r="L32" s="170" t="s">
        <v>172</v>
      </c>
      <c r="M32" s="275"/>
      <c r="N32" s="276"/>
      <c r="O32" s="276"/>
      <c r="P32" s="277" t="s">
        <v>157</v>
      </c>
    </row>
    <row r="33" spans="4:16" ht="50.25" customHeight="1" x14ac:dyDescent="0.2">
      <c r="D33" s="171" t="s">
        <v>173</v>
      </c>
      <c r="E33" s="279"/>
      <c r="F33" s="280"/>
      <c r="G33" s="280"/>
      <c r="H33" s="171" t="s">
        <v>173</v>
      </c>
      <c r="I33" s="279"/>
      <c r="J33" s="280"/>
      <c r="K33" s="280"/>
      <c r="L33" s="171" t="s">
        <v>173</v>
      </c>
      <c r="M33" s="279"/>
      <c r="N33" s="280"/>
      <c r="O33" s="280"/>
      <c r="P33" s="278"/>
    </row>
    <row r="34" spans="4:16" ht="31.5" customHeight="1" thickBot="1" x14ac:dyDescent="0.25">
      <c r="D34" s="172" t="s">
        <v>174</v>
      </c>
      <c r="E34" s="281"/>
      <c r="F34" s="282"/>
      <c r="G34" s="282"/>
      <c r="H34" s="172" t="s">
        <v>174</v>
      </c>
      <c r="I34" s="281"/>
      <c r="J34" s="282"/>
      <c r="K34" s="282"/>
      <c r="L34" s="172" t="s">
        <v>174</v>
      </c>
      <c r="M34" s="281"/>
      <c r="N34" s="282"/>
      <c r="O34" s="282"/>
      <c r="P34" s="173">
        <f>SUM(E34,I34,M34)</f>
        <v>0</v>
      </c>
    </row>
    <row r="35" spans="4:16" ht="31.5" customHeight="1" thickBot="1" x14ac:dyDescent="0.25">
      <c r="D35" s="174" t="s">
        <v>175</v>
      </c>
      <c r="E35" s="283">
        <f>E34*2292/2</f>
        <v>0</v>
      </c>
      <c r="F35" s="284"/>
      <c r="G35" s="285"/>
      <c r="H35" s="174" t="s">
        <v>175</v>
      </c>
      <c r="I35" s="283">
        <f>I34*2292/2</f>
        <v>0</v>
      </c>
      <c r="J35" s="284"/>
      <c r="K35" s="285"/>
      <c r="L35" s="174" t="s">
        <v>175</v>
      </c>
      <c r="M35" s="283">
        <f>M34*2292/2</f>
        <v>0</v>
      </c>
      <c r="N35" s="284"/>
      <c r="O35" s="284"/>
      <c r="P35" s="175">
        <f>SUM(E35,I35,M35)</f>
        <v>0</v>
      </c>
    </row>
    <row r="36" spans="4:16" x14ac:dyDescent="0.2">
      <c r="D36" s="176" t="s">
        <v>176</v>
      </c>
      <c r="E36" s="176"/>
      <c r="F36" s="176"/>
      <c r="G36" s="176"/>
      <c r="H36" s="176"/>
      <c r="I36" s="176"/>
      <c r="J36" s="176"/>
    </row>
    <row r="37" spans="4:16" x14ac:dyDescent="0.2">
      <c r="D37" s="177" t="s">
        <v>180</v>
      </c>
      <c r="E37" s="176"/>
      <c r="F37" s="176"/>
      <c r="G37" s="176"/>
      <c r="H37" s="176"/>
      <c r="I37" s="176"/>
      <c r="J37" s="176"/>
    </row>
    <row r="38" spans="4:16" x14ac:dyDescent="0.2">
      <c r="D38" s="176"/>
      <c r="E38" s="176"/>
      <c r="F38" s="176"/>
      <c r="G38" s="176"/>
      <c r="H38" s="176"/>
      <c r="I38" s="176"/>
      <c r="J38" s="176"/>
    </row>
  </sheetData>
  <mergeCells count="20">
    <mergeCell ref="E34:G34"/>
    <mergeCell ref="I34:K34"/>
    <mergeCell ref="M34:O34"/>
    <mergeCell ref="E35:G35"/>
    <mergeCell ref="I35:K35"/>
    <mergeCell ref="M35:O35"/>
    <mergeCell ref="E13:F13"/>
    <mergeCell ref="E32:G32"/>
    <mergeCell ref="I32:K32"/>
    <mergeCell ref="M32:O32"/>
    <mergeCell ref="P32:P33"/>
    <mergeCell ref="E33:G33"/>
    <mergeCell ref="I33:K33"/>
    <mergeCell ref="M33:O33"/>
    <mergeCell ref="E12:F12"/>
    <mergeCell ref="O2:P2"/>
    <mergeCell ref="C7:E7"/>
    <mergeCell ref="D9:E9"/>
    <mergeCell ref="C10:P10"/>
    <mergeCell ref="C11:F11"/>
  </mergeCells>
  <phoneticPr fontId="1"/>
  <pageMargins left="0.59055118110236227" right="0.59055118110236227" top="0.19685039370078741" bottom="0.19685039370078741" header="0.47244094488188981" footer="0.31496062992125984"/>
  <pageSetup paperSize="9" scale="63"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別添1-1</vt:lpstr>
      <vt:lpstr>別添1-2</vt:lpstr>
      <vt:lpstr>別添1-3</vt:lpstr>
      <vt:lpstr>'別添1-1'!Print_Area</vt:lpstr>
      <vt:lpstr>'別添1-2'!Print_Area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2026-05-08T04:26:31Z</dcterms:created>
  <dcterms:modified xsi:type="dcterms:W3CDTF">2026-05-20T00:39:50Z</dcterms:modified>
  <cp:category/>
  <cp:contentStatus/>
</cp:coreProperties>
</file>