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38075549-0146-4746-8F6A-8C90DF54EE62}" xr6:coauthVersionLast="47" xr6:coauthVersionMax="47" xr10:uidLastSave="{00000000-0000-0000-0000-000000000000}"/>
  <bookViews>
    <workbookView xWindow="28680" yWindow="-120" windowWidth="29040" windowHeight="15720" firstSheet="1" activeTab="1" xr2:uid="{00000000-000D-0000-FFFF-FFFF00000000}"/>
  </bookViews>
  <sheets>
    <sheet name="様式 (数式あり)" sheetId="2" r:id="rId1"/>
    <sheet name="様式"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5" i="2" l="1"/>
  <c r="D471" i="2"/>
  <c r="D487" i="2" s="1"/>
  <c r="G463" i="2"/>
  <c r="E460" i="2"/>
  <c r="E463" i="2" s="1"/>
  <c r="F459" i="2"/>
  <c r="F458" i="2"/>
  <c r="F457" i="2"/>
  <c r="E446" i="2"/>
  <c r="G434" i="2"/>
  <c r="E449" i="2" s="1"/>
  <c r="G373" i="2"/>
  <c r="G372" i="2"/>
  <c r="G371" i="2"/>
  <c r="F354" i="2"/>
  <c r="F355" i="2" s="1"/>
  <c r="E364" i="2" s="1"/>
  <c r="F341" i="2"/>
  <c r="F342" i="2" s="1"/>
  <c r="E363" i="2" s="1"/>
  <c r="I329" i="2"/>
  <c r="C329" i="2"/>
  <c r="K328" i="2"/>
  <c r="H328" i="2"/>
  <c r="K327" i="2"/>
  <c r="H327" i="2"/>
  <c r="D309" i="2"/>
  <c r="C309" i="2"/>
  <c r="N308" i="2"/>
  <c r="G308" i="2"/>
  <c r="N307" i="2"/>
  <c r="G307" i="2"/>
  <c r="I307" i="2" s="1"/>
  <c r="E299" i="2"/>
  <c r="D299" i="2"/>
  <c r="C299" i="2"/>
  <c r="F298" i="2"/>
  <c r="F297" i="2"/>
  <c r="L285" i="2"/>
  <c r="H285" i="2"/>
  <c r="E285" i="2"/>
  <c r="C256" i="2"/>
  <c r="F255" i="2"/>
  <c r="G255" i="2" s="1"/>
  <c r="I255" i="2" s="1"/>
  <c r="F254" i="2"/>
  <c r="G254" i="2" s="1"/>
  <c r="F238" i="2"/>
  <c r="E238" i="2"/>
  <c r="D238" i="2"/>
  <c r="C238" i="2"/>
  <c r="N237" i="2"/>
  <c r="H237" i="2"/>
  <c r="G237" i="2"/>
  <c r="N236" i="2"/>
  <c r="H236" i="2"/>
  <c r="G236" i="2"/>
  <c r="N235" i="2"/>
  <c r="H235" i="2"/>
  <c r="G235" i="2"/>
  <c r="I213" i="2"/>
  <c r="F213" i="2"/>
  <c r="I212" i="2"/>
  <c r="F212" i="2"/>
  <c r="I198" i="2"/>
  <c r="F198" i="2"/>
  <c r="I197" i="2"/>
  <c r="F197" i="2"/>
  <c r="C183" i="2"/>
  <c r="H182" i="2"/>
  <c r="E182" i="2"/>
  <c r="H181" i="2"/>
  <c r="E181" i="2"/>
  <c r="C167" i="2"/>
  <c r="H166" i="2"/>
  <c r="E166" i="2"/>
  <c r="H165" i="2"/>
  <c r="E165" i="2"/>
  <c r="G147" i="2"/>
  <c r="E147" i="2"/>
  <c r="G146" i="2"/>
  <c r="E146" i="2"/>
  <c r="G145" i="2"/>
  <c r="E145" i="2"/>
  <c r="G144" i="2"/>
  <c r="E144" i="2"/>
  <c r="G136" i="2"/>
  <c r="F136" i="2"/>
  <c r="H135" i="2"/>
  <c r="I135" i="2" s="1"/>
  <c r="E135" i="2"/>
  <c r="H134" i="2"/>
  <c r="I134" i="2" s="1"/>
  <c r="E134" i="2"/>
  <c r="H133" i="2"/>
  <c r="I133" i="2" s="1"/>
  <c r="E133" i="2"/>
  <c r="H132" i="2"/>
  <c r="I132" i="2" s="1"/>
  <c r="E132" i="2"/>
  <c r="I121" i="2"/>
  <c r="H120" i="2"/>
  <c r="E120" i="2"/>
  <c r="H119" i="2"/>
  <c r="E119" i="2"/>
  <c r="I111" i="2"/>
  <c r="H110" i="2"/>
  <c r="E110" i="2"/>
  <c r="H109" i="2"/>
  <c r="E109" i="2"/>
  <c r="L98" i="2"/>
  <c r="G98" i="2"/>
  <c r="F98" i="2"/>
  <c r="D98" i="2"/>
  <c r="C98" i="2"/>
  <c r="K97" i="2"/>
  <c r="H97" i="2"/>
  <c r="E97" i="2"/>
  <c r="K96" i="2"/>
  <c r="H96" i="2"/>
  <c r="E96" i="2"/>
  <c r="G87" i="2"/>
  <c r="F86" i="2"/>
  <c r="F85" i="2"/>
  <c r="J63" i="2"/>
  <c r="I63" i="2"/>
  <c r="H63" i="2"/>
  <c r="F63" i="2"/>
  <c r="E63" i="2"/>
  <c r="D63" i="2"/>
  <c r="G62" i="2"/>
  <c r="C62" i="2"/>
  <c r="G61" i="2"/>
  <c r="C61" i="2"/>
  <c r="H50" i="2"/>
  <c r="C49" i="2"/>
  <c r="I49" i="2" s="1"/>
  <c r="C48" i="2"/>
  <c r="I48" i="2" s="1"/>
  <c r="E35" i="2"/>
  <c r="E34" i="2"/>
  <c r="E21" i="2"/>
  <c r="G21" i="2" s="1"/>
  <c r="E20" i="2"/>
  <c r="G20" i="2" s="1"/>
  <c r="D12" i="2"/>
  <c r="C12" i="2"/>
  <c r="E12" i="2" s="1"/>
  <c r="K50" i="2" s="1"/>
  <c r="D75" i="2" s="1"/>
  <c r="E11" i="2"/>
  <c r="E10" i="2"/>
  <c r="G434" i="1"/>
  <c r="E449" i="1" s="1"/>
  <c r="G373" i="1"/>
  <c r="G372" i="1"/>
  <c r="G371" i="1"/>
  <c r="E446" i="1"/>
  <c r="F457" i="1"/>
  <c r="F458" i="1"/>
  <c r="F459" i="1"/>
  <c r="E460" i="1"/>
  <c r="E463" i="1" s="1"/>
  <c r="F354" i="1"/>
  <c r="F355" i="1" s="1"/>
  <c r="E364" i="1" s="1"/>
  <c r="G236" i="1"/>
  <c r="H236" i="1"/>
  <c r="N236" i="1"/>
  <c r="D475" i="1"/>
  <c r="D471" i="1"/>
  <c r="D487" i="1" s="1"/>
  <c r="G463" i="1"/>
  <c r="F341" i="1"/>
  <c r="F342" i="1" s="1"/>
  <c r="E363" i="1" s="1"/>
  <c r="I329" i="1"/>
  <c r="K328" i="1"/>
  <c r="K327" i="1"/>
  <c r="C329" i="1"/>
  <c r="H328" i="1"/>
  <c r="H327" i="1"/>
  <c r="N308" i="1"/>
  <c r="N307" i="1"/>
  <c r="D309" i="1"/>
  <c r="C309" i="1"/>
  <c r="G308" i="1"/>
  <c r="I308" i="1" s="1"/>
  <c r="G307" i="1"/>
  <c r="I307" i="1" s="1"/>
  <c r="E299" i="1"/>
  <c r="D299" i="1"/>
  <c r="C299" i="1"/>
  <c r="F298" i="1"/>
  <c r="F297" i="1"/>
  <c r="L285" i="1"/>
  <c r="H285" i="1"/>
  <c r="E285" i="1"/>
  <c r="C256" i="1"/>
  <c r="F255" i="1"/>
  <c r="G255" i="1" s="1"/>
  <c r="I255" i="1" s="1"/>
  <c r="F254" i="1"/>
  <c r="G254" i="1" s="1"/>
  <c r="N237" i="1"/>
  <c r="N235" i="1"/>
  <c r="F238" i="1"/>
  <c r="E238" i="1"/>
  <c r="D238" i="1"/>
  <c r="C238" i="1"/>
  <c r="H237" i="1"/>
  <c r="G237" i="1"/>
  <c r="H235" i="1"/>
  <c r="G235" i="1"/>
  <c r="I213" i="1"/>
  <c r="F213" i="1"/>
  <c r="I212" i="1"/>
  <c r="F212" i="1"/>
  <c r="I198" i="1"/>
  <c r="F198" i="1"/>
  <c r="I197" i="1"/>
  <c r="F197" i="1"/>
  <c r="C183" i="1"/>
  <c r="H182" i="1"/>
  <c r="E182" i="1"/>
  <c r="H181" i="1"/>
  <c r="E181" i="1"/>
  <c r="C167" i="1"/>
  <c r="H166" i="1"/>
  <c r="E166" i="1"/>
  <c r="H165" i="1"/>
  <c r="E165" i="1"/>
  <c r="G147" i="1"/>
  <c r="E147" i="1"/>
  <c r="G146" i="1"/>
  <c r="E146" i="1"/>
  <c r="G145" i="1"/>
  <c r="E145" i="1"/>
  <c r="G144" i="1"/>
  <c r="E144" i="1"/>
  <c r="G136" i="1"/>
  <c r="F136" i="1"/>
  <c r="H135" i="1"/>
  <c r="I135" i="1" s="1"/>
  <c r="E135" i="1"/>
  <c r="H134" i="1"/>
  <c r="I134" i="1" s="1"/>
  <c r="E134" i="1"/>
  <c r="H133" i="1"/>
  <c r="I133" i="1" s="1"/>
  <c r="E133" i="1"/>
  <c r="H132" i="1"/>
  <c r="I132" i="1" s="1"/>
  <c r="E132" i="1"/>
  <c r="I121" i="1"/>
  <c r="H120" i="1"/>
  <c r="E120" i="1"/>
  <c r="H119" i="1"/>
  <c r="E119" i="1"/>
  <c r="I111" i="1"/>
  <c r="H110" i="1"/>
  <c r="E110" i="1"/>
  <c r="H109" i="1"/>
  <c r="E109" i="1"/>
  <c r="L98" i="1"/>
  <c r="K97" i="1"/>
  <c r="K96" i="1"/>
  <c r="G98" i="1"/>
  <c r="F98" i="1"/>
  <c r="D98" i="1"/>
  <c r="C98" i="1"/>
  <c r="H97" i="1"/>
  <c r="E97" i="1"/>
  <c r="H96" i="1"/>
  <c r="E96" i="1"/>
  <c r="G87" i="1"/>
  <c r="F86" i="1"/>
  <c r="F85" i="1"/>
  <c r="J63" i="1"/>
  <c r="I63" i="1"/>
  <c r="H63" i="1"/>
  <c r="F63" i="1"/>
  <c r="E63" i="1"/>
  <c r="D63" i="1"/>
  <c r="G62" i="1"/>
  <c r="C62" i="1"/>
  <c r="G61" i="1"/>
  <c r="C61" i="1"/>
  <c r="H50" i="1"/>
  <c r="C49" i="1"/>
  <c r="I49" i="1" s="1"/>
  <c r="C48" i="1"/>
  <c r="I48" i="1" s="1"/>
  <c r="E35" i="1"/>
  <c r="E34" i="1"/>
  <c r="E21" i="1"/>
  <c r="G21" i="1" s="1"/>
  <c r="E20" i="1"/>
  <c r="G20" i="1" s="1"/>
  <c r="D12" i="1"/>
  <c r="C12" i="1"/>
  <c r="E12" i="1" s="1"/>
  <c r="E11" i="1"/>
  <c r="E10" i="1"/>
  <c r="G374" i="1" l="1"/>
  <c r="E445" i="1" s="1"/>
  <c r="H329" i="1"/>
  <c r="E365" i="1"/>
  <c r="E444" i="1" s="1"/>
  <c r="E183" i="1"/>
  <c r="F87" i="1"/>
  <c r="I199" i="1"/>
  <c r="O307" i="1"/>
  <c r="I166" i="1"/>
  <c r="J197" i="1"/>
  <c r="I235" i="1"/>
  <c r="O235" i="1" s="1"/>
  <c r="H167" i="1"/>
  <c r="F199" i="1"/>
  <c r="I237" i="1"/>
  <c r="O237" i="1" s="1"/>
  <c r="I236" i="1"/>
  <c r="O236" i="1" s="1"/>
  <c r="H183" i="1"/>
  <c r="H98" i="1"/>
  <c r="H121" i="1"/>
  <c r="N238" i="1"/>
  <c r="I181" i="1"/>
  <c r="G148" i="1"/>
  <c r="H148" i="1" s="1"/>
  <c r="E121" i="1"/>
  <c r="E148" i="1"/>
  <c r="G63" i="1"/>
  <c r="K63" i="1" s="1"/>
  <c r="D76" i="1" s="1"/>
  <c r="H111" i="1"/>
  <c r="E136" i="1"/>
  <c r="I182" i="1"/>
  <c r="K329" i="1"/>
  <c r="O308" i="1"/>
  <c r="I309" i="1"/>
  <c r="F299" i="1"/>
  <c r="E441" i="1" s="1"/>
  <c r="G309" i="1"/>
  <c r="I50" i="1"/>
  <c r="K98" i="1"/>
  <c r="J198" i="1"/>
  <c r="H238" i="1"/>
  <c r="F460" i="1"/>
  <c r="F463" i="1" s="1"/>
  <c r="E465" i="1" s="1"/>
  <c r="D483" i="1" s="1"/>
  <c r="D484" i="1" s="1"/>
  <c r="E22" i="1"/>
  <c r="E111" i="1"/>
  <c r="G238" i="1"/>
  <c r="E98" i="1"/>
  <c r="C63" i="1"/>
  <c r="I136" i="1"/>
  <c r="J136" i="1" s="1"/>
  <c r="G22" i="1"/>
  <c r="E167" i="1"/>
  <c r="I214" i="1"/>
  <c r="I285" i="1"/>
  <c r="M285" i="1" s="1"/>
  <c r="G289" i="1" s="1"/>
  <c r="E36" i="1"/>
  <c r="J213" i="1"/>
  <c r="H275" i="1"/>
  <c r="H276" i="1"/>
  <c r="H274" i="1"/>
  <c r="G36" i="1"/>
  <c r="D74" i="1" s="1"/>
  <c r="H277" i="1"/>
  <c r="I22" i="1"/>
  <c r="D73" i="1" s="1"/>
  <c r="H87" i="1"/>
  <c r="I153" i="1" s="1"/>
  <c r="K50" i="1"/>
  <c r="D75" i="1" s="1"/>
  <c r="I254" i="1"/>
  <c r="I256" i="1" s="1"/>
  <c r="H263" i="1" s="1"/>
  <c r="G256" i="1"/>
  <c r="I165" i="1"/>
  <c r="J212" i="1"/>
  <c r="F214" i="1"/>
  <c r="H329" i="2"/>
  <c r="G374" i="2"/>
  <c r="E445" i="2" s="1"/>
  <c r="K329" i="2"/>
  <c r="I285" i="2"/>
  <c r="M285" i="2" s="1"/>
  <c r="G289" i="2" s="1"/>
  <c r="H167" i="2"/>
  <c r="I181" i="2"/>
  <c r="J198" i="2"/>
  <c r="O307" i="2"/>
  <c r="I182" i="2"/>
  <c r="I50" i="2"/>
  <c r="E136" i="2"/>
  <c r="H183" i="2"/>
  <c r="E22" i="2"/>
  <c r="I166" i="2"/>
  <c r="E36" i="2"/>
  <c r="I199" i="2"/>
  <c r="J197" i="2"/>
  <c r="I214" i="2"/>
  <c r="I165" i="2"/>
  <c r="H98" i="2"/>
  <c r="E183" i="2"/>
  <c r="C63" i="2"/>
  <c r="N238" i="2"/>
  <c r="E111" i="2"/>
  <c r="E167" i="2"/>
  <c r="I236" i="2"/>
  <c r="O236" i="2" s="1"/>
  <c r="F199" i="2"/>
  <c r="J213" i="2"/>
  <c r="I237" i="2"/>
  <c r="O237" i="2" s="1"/>
  <c r="F299" i="2"/>
  <c r="E441" i="2" s="1"/>
  <c r="G22" i="2"/>
  <c r="H238" i="2"/>
  <c r="F214" i="2"/>
  <c r="K98" i="2"/>
  <c r="E121" i="2"/>
  <c r="E148" i="2"/>
  <c r="J212" i="2"/>
  <c r="F87" i="2"/>
  <c r="H111" i="2"/>
  <c r="G309" i="2"/>
  <c r="I235" i="2"/>
  <c r="O235" i="2" s="1"/>
  <c r="G148" i="2"/>
  <c r="H148" i="2" s="1"/>
  <c r="G63" i="2"/>
  <c r="K63" i="2" s="1"/>
  <c r="D76" i="2" s="1"/>
  <c r="E98" i="2"/>
  <c r="H121" i="2"/>
  <c r="G238" i="2"/>
  <c r="E365" i="2"/>
  <c r="E444" i="2" s="1"/>
  <c r="F460" i="2"/>
  <c r="F463" i="2" s="1"/>
  <c r="E465" i="2" s="1"/>
  <c r="D483" i="2" s="1"/>
  <c r="D484" i="2" s="1"/>
  <c r="I254" i="2"/>
  <c r="I256" i="2" s="1"/>
  <c r="H263" i="2" s="1"/>
  <c r="G256" i="2"/>
  <c r="I136" i="2"/>
  <c r="H274" i="2"/>
  <c r="H276" i="2"/>
  <c r="I308" i="2"/>
  <c r="O308" i="2" s="1"/>
  <c r="H87" i="2"/>
  <c r="I153" i="2" s="1"/>
  <c r="H275" i="2"/>
  <c r="I22" i="2"/>
  <c r="D73" i="2" s="1"/>
  <c r="H277" i="2"/>
  <c r="J136" i="2"/>
  <c r="G36" i="2"/>
  <c r="D74" i="2" s="1"/>
  <c r="I167" i="1" l="1"/>
  <c r="G223" i="1" s="1"/>
  <c r="L329" i="1"/>
  <c r="G332" i="1" s="1"/>
  <c r="G333" i="1" s="1"/>
  <c r="E443" i="1" s="1"/>
  <c r="I183" i="1"/>
  <c r="G224" i="1" s="1"/>
  <c r="J121" i="1"/>
  <c r="O309" i="1"/>
  <c r="E316" i="1" s="1"/>
  <c r="E317" i="1" s="1"/>
  <c r="E442" i="1" s="1"/>
  <c r="J199" i="1"/>
  <c r="O238" i="1"/>
  <c r="H262" i="1" s="1"/>
  <c r="H264" i="1" s="1"/>
  <c r="E439" i="1" s="1"/>
  <c r="J111" i="1"/>
  <c r="I238" i="1"/>
  <c r="J214" i="1"/>
  <c r="M98" i="1"/>
  <c r="D77" i="1"/>
  <c r="I152" i="1" s="1"/>
  <c r="H278" i="1"/>
  <c r="G288" i="1" s="1"/>
  <c r="G290" i="1" s="1"/>
  <c r="E440" i="1" s="1"/>
  <c r="I155" i="1"/>
  <c r="L329" i="2"/>
  <c r="G332" i="2" s="1"/>
  <c r="G333" i="2" s="1"/>
  <c r="E443" i="2" s="1"/>
  <c r="O309" i="2"/>
  <c r="E316" i="2" s="1"/>
  <c r="E317" i="2" s="1"/>
  <c r="E442" i="2" s="1"/>
  <c r="J199" i="2"/>
  <c r="I183" i="2"/>
  <c r="G224" i="2" s="1"/>
  <c r="J214" i="2"/>
  <c r="I167" i="2"/>
  <c r="G223" i="2" s="1"/>
  <c r="M98" i="2"/>
  <c r="I238" i="2"/>
  <c r="O238" i="2"/>
  <c r="H262" i="2" s="1"/>
  <c r="H264" i="2" s="1"/>
  <c r="E439" i="2" s="1"/>
  <c r="J111" i="2"/>
  <c r="J121" i="2"/>
  <c r="I155" i="2"/>
  <c r="H278" i="2"/>
  <c r="G288" i="2" s="1"/>
  <c r="G290" i="2" s="1"/>
  <c r="E440" i="2" s="1"/>
  <c r="D77" i="2"/>
  <c r="I152" i="2" s="1"/>
  <c r="I309" i="2"/>
  <c r="I154" i="1" l="1"/>
  <c r="I156" i="1" s="1"/>
  <c r="E437" i="1" s="1"/>
  <c r="G225" i="1"/>
  <c r="G226" i="1" s="1"/>
  <c r="E438" i="1" s="1"/>
  <c r="G225" i="2"/>
  <c r="G226" i="2" s="1"/>
  <c r="E438" i="2" s="1"/>
  <c r="I154" i="2"/>
  <c r="I156" i="2" s="1"/>
  <c r="E437" i="2" s="1"/>
  <c r="E451" i="1" l="1"/>
  <c r="D478" i="1" s="1"/>
  <c r="D486" i="1" s="1"/>
  <c r="D489" i="1" s="1"/>
  <c r="E451" i="2"/>
  <c r="D478" i="2" s="1"/>
  <c r="D486" i="2" s="1"/>
  <c r="D489" i="2" s="1"/>
</calcChain>
</file>

<file path=xl/sharedStrings.xml><?xml version="1.0" encoding="utf-8"?>
<sst xmlns="http://schemas.openxmlformats.org/spreadsheetml/2006/main" count="1942" uniqueCount="624">
  <si>
    <t>２　効果と費用の比較表</t>
    <rPh sb="10" eb="11">
      <t>ヒョウ</t>
    </rPh>
    <phoneticPr fontId="3"/>
  </si>
  <si>
    <t xml:space="preserve"> 　１の（２）のイの（ア）のａの各施設等について、効果と費用の比較を次の表に準拠して算出するものとする。</t>
    <rPh sb="17" eb="19">
      <t>シセツ</t>
    </rPh>
    <rPh sb="19" eb="20">
      <t>トウ</t>
    </rPh>
    <phoneticPr fontId="3"/>
  </si>
  <si>
    <t>（１）年効果総額</t>
    <rPh sb="3" eb="4">
      <t>ネン</t>
    </rPh>
    <rPh sb="4" eb="6">
      <t>コウカ</t>
    </rPh>
    <rPh sb="6" eb="8">
      <t>ソウガク</t>
    </rPh>
    <phoneticPr fontId="3"/>
  </si>
  <si>
    <t>　ア　直接効果</t>
    <rPh sb="3" eb="5">
      <t>チョクセツ</t>
    </rPh>
    <rPh sb="5" eb="7">
      <t>コウカ</t>
    </rPh>
    <phoneticPr fontId="3"/>
  </si>
  <si>
    <t>　(ア)生産コスト節減効果</t>
    <rPh sb="4" eb="6">
      <t>セイサン</t>
    </rPh>
    <rPh sb="9" eb="11">
      <t>セツゲン</t>
    </rPh>
    <rPh sb="11" eb="13">
      <t>コウカ</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</si>
  <si>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</si>
  <si>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</si>
  <si>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③生産規模</t>
    <rPh sb="1" eb="3">
      <t>セイサン</t>
    </rPh>
    <rPh sb="3" eb="5">
      <t>キボ</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</si>
  <si>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</si>
  <si>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</si>
  <si>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</si>
  <si>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拡大率</t>
    <rPh sb="6" eb="7">
      <t>カクダイ</t>
    </rPh>
    <rPh sb="7" eb="8">
      <t>リツ</t>
    </rPh>
    <phoneticPr fontId="3"/>
  </si>
  <si>
    <t xml:space="preserve">        (ha)　</t>
    <phoneticPr fontId="3"/>
  </si>
  <si>
    <t>ｋ＝②／①</t>
    <phoneticPr fontId="3"/>
  </si>
  <si>
    <t>合　計</t>
    <rPh sb="0" eb="3">
      <t>ゴウケイ</t>
    </rPh>
    <phoneticPr fontId="3"/>
  </si>
  <si>
    <t>　　a　施設等の導入により、地区における営農技術体系、経営規模等が変化することによる生産コスト節減効果</t>
    <rPh sb="4" eb="6">
      <t>シセツ</t>
    </rPh>
    <rPh sb="6" eb="7">
      <t>トウ</t>
    </rPh>
    <rPh sb="8" eb="10">
      <t>ドウニュウ</t>
    </rPh>
    <rPh sb="14" eb="16">
      <t>チク</t>
    </rPh>
    <rPh sb="20" eb="22">
      <t>エイノウ</t>
    </rPh>
    <rPh sb="22" eb="24">
      <t>ギジュツ</t>
    </rPh>
    <rPh sb="24" eb="26">
      <t>タイケイ</t>
    </rPh>
    <rPh sb="27" eb="29">
      <t>ケイエイ</t>
    </rPh>
    <rPh sb="29" eb="31">
      <t>キボ</t>
    </rPh>
    <rPh sb="31" eb="32">
      <t>トウ</t>
    </rPh>
    <rPh sb="33" eb="35">
      <t>ヘンカ</t>
    </rPh>
    <rPh sb="42" eb="44">
      <t>セイサン</t>
    </rPh>
    <rPh sb="47" eb="49">
      <t>セツゲン</t>
    </rPh>
    <rPh sb="49" eb="51">
      <t>コウカ</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</si>
  <si>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</si>
  <si>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</si>
  <si>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</si>
  <si>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</si>
  <si>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</si>
  <si>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</si>
  <si>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</si>
  <si>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</si>
  <si>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</si>
  <si>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</si>
  <si>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</si>
  <si>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</si>
  <si>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</si>
  <si>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</si>
  <si>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 xml:space="preserve">　 </t>
    <phoneticPr fontId="3"/>
  </si>
  <si>
    <t>規模階層</t>
    <rPh sb="0" eb="2">
      <t>キボ</t>
    </rPh>
    <rPh sb="2" eb="4">
      <t>カイソウ</t>
    </rPh>
    <phoneticPr fontId="3"/>
  </si>
  <si>
    <t>時間</t>
    <rPh sb="0" eb="2">
      <t>ジカン</t>
    </rPh>
    <phoneticPr fontId="3"/>
  </si>
  <si>
    <t>①×②</t>
    <phoneticPr fontId="3"/>
  </si>
  <si>
    <t xml:space="preserve"> ③×④</t>
    <phoneticPr fontId="3"/>
  </si>
  <si>
    <t>（⑤+⑥）×ｋ-⑦</t>
    <phoneticPr fontId="2"/>
  </si>
  <si>
    <t>（hr／10a）</t>
    <phoneticPr fontId="3"/>
  </si>
  <si>
    <t>(ha）</t>
    <phoneticPr fontId="3"/>
  </si>
  <si>
    <t>(hr)</t>
    <phoneticPr fontId="3"/>
  </si>
  <si>
    <t>（円／hr）</t>
    <rPh sb="1" eb="2">
      <t>エン</t>
    </rPh>
    <phoneticPr fontId="3"/>
  </si>
  <si>
    <t>（千円）</t>
    <rPh sb="1" eb="2">
      <t>セン</t>
    </rPh>
    <rPh sb="2" eb="3">
      <t>エン</t>
    </rPh>
    <phoneticPr fontId="3"/>
  </si>
  <si>
    <t>（千円）</t>
    <rPh sb="1" eb="3">
      <t>センエン</t>
    </rPh>
    <phoneticPr fontId="3"/>
  </si>
  <si>
    <t>　</t>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</si>
  <si>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</si>
  <si>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</si>
  <si>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</si>
  <si>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</si>
  <si>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</si>
  <si>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</si>
  <si>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</si>
  <si>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</si>
  <si>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</si>
  <si>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</si>
  <si>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</si>
  <si>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</si>
  <si>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</si>
  <si>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熱動力費</t>
    <rPh sb="1" eb="2">
      <t>ネツ</t>
    </rPh>
    <rPh sb="2" eb="4">
      <t>ドウリョク</t>
    </rPh>
    <rPh sb="4" eb="5">
      <t>ヒ</t>
    </rPh>
    <phoneticPr fontId="3"/>
  </si>
  <si>
    <t>（③’+④）×ｋ-⑤</t>
    <phoneticPr fontId="2"/>
  </si>
  <si>
    <t>（円/10a）</t>
    <rPh sb="1" eb="2">
      <t>エン</t>
    </rPh>
    <phoneticPr fontId="3"/>
  </si>
  <si>
    <t>　(ha）</t>
    <phoneticPr fontId="3"/>
  </si>
  <si>
    <t xml:space="preserve">  (千円)</t>
    <rPh sb="3" eb="4">
      <t>セン</t>
    </rPh>
    <rPh sb="4" eb="5">
      <t>エン</t>
    </rPh>
    <phoneticPr fontId="3"/>
  </si>
  <si>
    <t xml:space="preserve">  （千円）</t>
    <rPh sb="3" eb="5">
      <t>センエン</t>
    </rPh>
    <phoneticPr fontId="3"/>
  </si>
  <si>
    <t xml:space="preserve"> (千円)</t>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</si>
  <si>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</si>
  <si>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</si>
  <si>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</si>
  <si>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</si>
  <si>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</si>
  <si>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</si>
  <si>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</si>
  <si>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</si>
  <si>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</si>
  <si>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</si>
  <si>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</si>
  <si>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</si>
  <si>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</si>
  <si>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</si>
  <si>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</si>
  <si>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t>
    <phoneticPr fontId="3"/>
  </si>
  <si>
    <t xml:space="preserve"> （円/10a）</t>
    <rPh sb="2" eb="3">
      <t>エン</t>
    </rPh>
    <phoneticPr fontId="3"/>
  </si>
  <si>
    <t xml:space="preserve">   (ha)</t>
    <phoneticPr fontId="3"/>
  </si>
  <si>
    <t xml:space="preserve"> (千円)</t>
    <rPh sb="2" eb="3">
      <t>セン</t>
    </rPh>
    <rPh sb="3" eb="4">
      <t>エン</t>
    </rPh>
    <phoneticPr fontId="3"/>
  </si>
  <si>
    <t xml:space="preserve"> （千円）</t>
    <rPh sb="2" eb="4">
      <t>センエン</t>
    </rPh>
    <phoneticPr fontId="3"/>
  </si>
  <si>
    <t>(千円)</t>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</si>
  <si>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</si>
  <si>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</si>
  <si>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</si>
  <si>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</si>
  <si>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</si>
  <si>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</si>
  <si>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</si>
  <si>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年効果額</t>
    <rPh sb="0" eb="3">
      <t>ネンコウカ</t>
    </rPh>
    <rPh sb="3" eb="4">
      <t>ガク</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</si>
  <si>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</si>
  <si>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</si>
  <si>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</si>
  <si>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（①＋②）×k－③</t>
    <phoneticPr fontId="2"/>
  </si>
  <si>
    <t>②既存共同施設</t>
    <rPh sb="1" eb="3">
      <t>キゾン</t>
    </rPh>
    <rPh sb="3" eb="5">
      <t>キョウドウ</t>
    </rPh>
    <rPh sb="5" eb="7">
      <t>シセツ</t>
    </rPh>
    <phoneticPr fontId="3"/>
  </si>
  <si>
    <t>　の維持管理費</t>
    <rPh sb="2" eb="4">
      <t>イジ</t>
    </rPh>
    <rPh sb="4" eb="7">
      <t>カンリヒ</t>
    </rPh>
    <phoneticPr fontId="3"/>
  </si>
  <si>
    <t>　　ⅴ　コスト節減額効果計</t>
    <rPh sb="7" eb="9">
      <t>セツゲン</t>
    </rPh>
    <rPh sb="9" eb="10">
      <t>ガク</t>
    </rPh>
    <rPh sb="10" eb="12">
      <t>コウカ</t>
    </rPh>
    <rPh sb="12" eb="13">
      <t>ケイ</t>
    </rPh>
    <phoneticPr fontId="3"/>
  </si>
  <si>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</si>
  <si>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</si>
  <si>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</si>
  <si>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</si>
  <si>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</si>
  <si>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</si>
  <si>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　　b　農業廃棄物の処理に係るコストの節減効果</t>
    <rPh sb="4" eb="6">
      <t>ノウギョウ</t>
    </rPh>
    <rPh sb="6" eb="9">
      <t>ハイキブツ</t>
    </rPh>
    <rPh sb="10" eb="12">
      <t>ショリ</t>
    </rPh>
    <rPh sb="13" eb="14">
      <t>カカ</t>
    </rPh>
    <rPh sb="19" eb="20">
      <t>セツ</t>
    </rPh>
    <rPh sb="20" eb="21">
      <t>ゲン</t>
    </rPh>
    <rPh sb="21" eb="23">
      <t>コウカ</t>
    </rPh>
    <phoneticPr fontId="3"/>
  </si>
  <si>
    <t>　　　（農業廃棄物処理施設の場合）</t>
    <rPh sb="4" eb="6">
      <t>ノウギョウ</t>
    </rPh>
    <rPh sb="6" eb="9">
      <t>ハイキブツ</t>
    </rPh>
    <rPh sb="9" eb="11">
      <t>ショリ</t>
    </rPh>
    <rPh sb="11" eb="13">
      <t>シセツ</t>
    </rPh>
    <rPh sb="14" eb="16">
      <t>バアイ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</si>
  <si>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</si>
  <si>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</si>
  <si>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⑤新施設運営</t>
    <rPh sb="1" eb="2">
      <t>シン</t>
    </rPh>
    <rPh sb="2" eb="4">
      <t>シセツ</t>
    </rPh>
    <rPh sb="4" eb="6">
      <t>ウンエイ</t>
    </rPh>
    <phoneticPr fontId="3"/>
  </si>
  <si>
    <t>年効果額</t>
    <rPh sb="0" eb="1">
      <t>ネン</t>
    </rPh>
    <rPh sb="1" eb="3">
      <t>コウカ</t>
    </rPh>
    <rPh sb="3" eb="4">
      <t>ガク</t>
    </rPh>
    <phoneticPr fontId="3"/>
  </si>
  <si>
    <t>作　　目</t>
    <rPh sb="0" eb="1">
      <t>サク</t>
    </rPh>
    <rPh sb="3" eb="4">
      <t>メ</t>
    </rPh>
    <phoneticPr fontId="3"/>
  </si>
  <si>
    <t xml:space="preserve">  の処理単価</t>
    <rPh sb="3" eb="5">
      <t>ショリ</t>
    </rPh>
    <rPh sb="5" eb="7">
      <t>タンカ</t>
    </rPh>
    <phoneticPr fontId="3"/>
  </si>
  <si>
    <t xml:space="preserve">  の輸送単価</t>
    <rPh sb="3" eb="5">
      <t>ユソウ</t>
    </rPh>
    <rPh sb="5" eb="7">
      <t>タンカ</t>
    </rPh>
    <phoneticPr fontId="3"/>
  </si>
  <si>
    <t xml:space="preserve">  の処理量</t>
    <rPh sb="3" eb="5">
      <t>ショリ</t>
    </rPh>
    <rPh sb="5" eb="6">
      <t>リョウ</t>
    </rPh>
    <phoneticPr fontId="3"/>
  </si>
  <si>
    <t>　のコスト</t>
    <phoneticPr fontId="3"/>
  </si>
  <si>
    <t>　コスト</t>
    <phoneticPr fontId="3"/>
  </si>
  <si>
    <t>(①+②)×③</t>
    <phoneticPr fontId="3"/>
  </si>
  <si>
    <t>④’×ｋ-⑤</t>
    <phoneticPr fontId="3"/>
  </si>
  <si>
    <t>（千円/ t ）</t>
    <rPh sb="1" eb="2">
      <t>セン</t>
    </rPh>
    <rPh sb="2" eb="3">
      <t>エン</t>
    </rPh>
    <phoneticPr fontId="3"/>
  </si>
  <si>
    <t>（千円/ t ）</t>
    <rPh sb="1" eb="3">
      <t>センエン</t>
    </rPh>
    <phoneticPr fontId="3"/>
  </si>
  <si>
    <t xml:space="preserve"> ( ｔ )</t>
    <phoneticPr fontId="3"/>
  </si>
  <si>
    <t>④’事業実施前のコスト計</t>
    <rPh sb="2" eb="4">
      <t>ジギョウ</t>
    </rPh>
    <rPh sb="4" eb="6">
      <t>ジッシ</t>
    </rPh>
    <rPh sb="6" eb="7">
      <t>マエ</t>
    </rPh>
    <rPh sb="11" eb="12">
      <t>ケイ</t>
    </rPh>
    <phoneticPr fontId="3"/>
  </si>
  <si>
    <t>　　c　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</si>
  <si>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（有機物処理・利用施設の場合）</t>
    <rPh sb="4" eb="7">
      <t>ユウキブツ</t>
    </rPh>
    <rPh sb="7" eb="9">
      <t>ショリ</t>
    </rPh>
    <rPh sb="10" eb="12">
      <t>リヨウ</t>
    </rPh>
    <rPh sb="12" eb="14">
      <t>シセツ</t>
    </rPh>
    <rPh sb="15" eb="17">
      <t>バアイ</t>
    </rPh>
    <phoneticPr fontId="3"/>
  </si>
  <si>
    <t>肥料削減</t>
    <rPh sb="0" eb="2">
      <t>ヒリョウ</t>
    </rPh>
    <rPh sb="2" eb="4">
      <t>サクゲン</t>
    </rPh>
    <phoneticPr fontId="3"/>
  </si>
  <si>
    <t>土壌改良資材削減</t>
    <rPh sb="0" eb="2">
      <t>ドジョウ</t>
    </rPh>
    <rPh sb="2" eb="4">
      <t>カイリョウ</t>
    </rPh>
    <rPh sb="4" eb="6">
      <t>シザイ</t>
    </rPh>
    <rPh sb="6" eb="8">
      <t>サクゲン</t>
    </rPh>
    <phoneticPr fontId="3"/>
  </si>
  <si>
    <t>有機物投入増加</t>
    <rPh sb="0" eb="3">
      <t>ユウキブツ</t>
    </rPh>
    <rPh sb="3" eb="5">
      <t>トウニュウ</t>
    </rPh>
    <rPh sb="5" eb="7">
      <t>ゾウカ</t>
    </rPh>
    <phoneticPr fontId="3"/>
  </si>
  <si>
    <t>⑨増加額</t>
    <rPh sb="1" eb="3">
      <t>ゾウカ</t>
    </rPh>
    <rPh sb="3" eb="4">
      <t>ガク</t>
    </rPh>
    <phoneticPr fontId="3"/>
  </si>
  <si>
    <t>⑩事業実施後</t>
    <rPh sb="1" eb="3">
      <t>ジギョウ</t>
    </rPh>
    <rPh sb="3" eb="5">
      <t>ジッシ</t>
    </rPh>
    <rPh sb="5" eb="6">
      <t>ゴ</t>
    </rPh>
    <phoneticPr fontId="3"/>
  </si>
  <si>
    <t>年効果額</t>
    <rPh sb="0" eb="1">
      <t>トシ</t>
    </rPh>
    <rPh sb="1" eb="3">
      <t>コウカ</t>
    </rPh>
    <rPh sb="3" eb="4">
      <t>ガク</t>
    </rPh>
    <phoneticPr fontId="3"/>
  </si>
  <si>
    <t>①化学肥料削</t>
    <rPh sb="1" eb="3">
      <t>カガク</t>
    </rPh>
    <rPh sb="3" eb="5">
      <t>ヒリョウ</t>
    </rPh>
    <rPh sb="5" eb="6">
      <t>サクゲン</t>
    </rPh>
    <phoneticPr fontId="3"/>
  </si>
  <si>
    <t>②化学肥料</t>
    <rPh sb="1" eb="3">
      <t>カガク</t>
    </rPh>
    <rPh sb="3" eb="5">
      <t>ヒリョウ</t>
    </rPh>
    <phoneticPr fontId="3"/>
  </si>
  <si>
    <t>③削減額</t>
    <rPh sb="1" eb="3">
      <t>サクゲン</t>
    </rPh>
    <rPh sb="3" eb="4">
      <t>ガク</t>
    </rPh>
    <phoneticPr fontId="3"/>
  </si>
  <si>
    <t>④土壌改良資材</t>
    <rPh sb="1" eb="3">
      <t>ドジョウ</t>
    </rPh>
    <rPh sb="3" eb="5">
      <t>カイリョウ</t>
    </rPh>
    <rPh sb="5" eb="6">
      <t>シザイ</t>
    </rPh>
    <phoneticPr fontId="3"/>
  </si>
  <si>
    <t>⑤土壌改良資材</t>
    <rPh sb="1" eb="3">
      <t>ドジョウ</t>
    </rPh>
    <rPh sb="3" eb="5">
      <t>カイリョウ</t>
    </rPh>
    <rPh sb="5" eb="6">
      <t>シザイ</t>
    </rPh>
    <phoneticPr fontId="3"/>
  </si>
  <si>
    <t>⑥削減額</t>
    <rPh sb="1" eb="3">
      <t>サクゲン</t>
    </rPh>
    <rPh sb="3" eb="4">
      <t>ガク</t>
    </rPh>
    <phoneticPr fontId="3"/>
  </si>
  <si>
    <t>⑦有機物増加</t>
    <rPh sb="1" eb="4">
      <t>ユウキブツ</t>
    </rPh>
    <rPh sb="4" eb="6">
      <t>ゾウカ</t>
    </rPh>
    <phoneticPr fontId="3"/>
  </si>
  <si>
    <t>⑧有機物購入</t>
    <rPh sb="1" eb="4">
      <t>ユウキブツ</t>
    </rPh>
    <rPh sb="4" eb="6">
      <t>コウニュウ</t>
    </rPh>
    <phoneticPr fontId="3"/>
  </si>
  <si>
    <t>　面積</t>
    <rPh sb="1" eb="3">
      <t>メンセキ</t>
    </rPh>
    <phoneticPr fontId="3"/>
  </si>
  <si>
    <t xml:space="preserve">  減予定量</t>
    <rPh sb="2" eb="3">
      <t>ゲン</t>
    </rPh>
    <rPh sb="3" eb="6">
      <t>ヨテイリョウ</t>
    </rPh>
    <phoneticPr fontId="3"/>
  </si>
  <si>
    <t xml:space="preserve">  単価</t>
    <rPh sb="3" eb="4">
      <t>タンカ</t>
    </rPh>
    <phoneticPr fontId="3"/>
  </si>
  <si>
    <t>①×②×⑩</t>
    <phoneticPr fontId="3"/>
  </si>
  <si>
    <t xml:space="preserve">  削減予定量　</t>
    <rPh sb="2" eb="4">
      <t>サクゲン</t>
    </rPh>
    <rPh sb="4" eb="7">
      <t>ヨテイリョウ</t>
    </rPh>
    <phoneticPr fontId="3"/>
  </si>
  <si>
    <t xml:space="preserve">  単価</t>
    <rPh sb="2" eb="4">
      <t>タンカ</t>
    </rPh>
    <phoneticPr fontId="3"/>
  </si>
  <si>
    <t xml:space="preserve">  ④×⑤×⑩</t>
    <phoneticPr fontId="3"/>
  </si>
  <si>
    <t xml:space="preserve">  予定量</t>
    <rPh sb="2" eb="4">
      <t>ヨテイ</t>
    </rPh>
    <rPh sb="4" eb="5">
      <t>ヨテイリョウ</t>
    </rPh>
    <phoneticPr fontId="3"/>
  </si>
  <si>
    <t>⑦×⑧×⑩</t>
    <phoneticPr fontId="3"/>
  </si>
  <si>
    <t xml:space="preserve">  ③'+⑥'-⑨'</t>
    <phoneticPr fontId="3"/>
  </si>
  <si>
    <t>（袋/ha）</t>
    <rPh sb="1" eb="2">
      <t>フクロ</t>
    </rPh>
    <phoneticPr fontId="3"/>
  </si>
  <si>
    <t>（円/袋）</t>
    <rPh sb="1" eb="2">
      <t>エン</t>
    </rPh>
    <rPh sb="3" eb="4">
      <t>フクロ</t>
    </rPh>
    <phoneticPr fontId="3"/>
  </si>
  <si>
    <t>(千円)</t>
    <rPh sb="1" eb="2">
      <t>セン</t>
    </rPh>
    <rPh sb="2" eb="3">
      <t>エン</t>
    </rPh>
    <phoneticPr fontId="3"/>
  </si>
  <si>
    <t>（t/ha）</t>
    <phoneticPr fontId="3"/>
  </si>
  <si>
    <t>（円/ t ）</t>
    <rPh sb="1" eb="2">
      <t>エン</t>
    </rPh>
    <phoneticPr fontId="3"/>
  </si>
  <si>
    <t>(ha)</t>
    <phoneticPr fontId="3"/>
  </si>
  <si>
    <t>(千円）</t>
    <rPh sb="1" eb="3">
      <t>センエン</t>
    </rPh>
    <phoneticPr fontId="3"/>
  </si>
  <si>
    <t>③’削減額計</t>
    <rPh sb="2" eb="5">
      <t>サクゲンガク</t>
    </rPh>
    <rPh sb="5" eb="6">
      <t>ケイ</t>
    </rPh>
    <phoneticPr fontId="3"/>
  </si>
  <si>
    <t>⑥’削減額計</t>
    <rPh sb="2" eb="5">
      <t>サクゲンガク</t>
    </rPh>
    <rPh sb="5" eb="6">
      <t>ケイ</t>
    </rPh>
    <phoneticPr fontId="3"/>
  </si>
  <si>
    <t>⑨’増加額計</t>
    <rPh sb="2" eb="5">
      <t>ゾウカガク</t>
    </rPh>
    <rPh sb="5" eb="6">
      <t>ケイ</t>
    </rPh>
    <phoneticPr fontId="3"/>
  </si>
  <si>
    <t>　注：有機物とは、堆きゅう肥、生ゴミ、作物残さ等を含むものとする。</t>
    <rPh sb="1" eb="2">
      <t>チュウ</t>
    </rPh>
    <rPh sb="3" eb="6">
      <t>ユウキブツ</t>
    </rPh>
    <rPh sb="9" eb="10">
      <t>タイ</t>
    </rPh>
    <rPh sb="13" eb="14">
      <t>ヒ</t>
    </rPh>
    <rPh sb="15" eb="16">
      <t>ナマ</t>
    </rPh>
    <rPh sb="19" eb="21">
      <t>サクモツ</t>
    </rPh>
    <rPh sb="21" eb="22">
      <t>ザン</t>
    </rPh>
    <rPh sb="23" eb="24">
      <t>トウ</t>
    </rPh>
    <rPh sb="25" eb="26">
      <t>フク</t>
    </rPh>
    <phoneticPr fontId="2"/>
  </si>
  <si>
    <t>　　　肥料削減、土壌改良資材削減の欄に該当しない場合にも、有機物投入増加の欄には記入する。</t>
    <rPh sb="3" eb="5">
      <t>ヒリョウ</t>
    </rPh>
    <rPh sb="5" eb="7">
      <t>サクゲン</t>
    </rPh>
    <rPh sb="8" eb="10">
      <t>ドジョウ</t>
    </rPh>
    <rPh sb="10" eb="12">
      <t>カイリョウ</t>
    </rPh>
    <rPh sb="12" eb="14">
      <t>シザイ</t>
    </rPh>
    <rPh sb="14" eb="16">
      <t>サクゲン</t>
    </rPh>
    <rPh sb="17" eb="18">
      <t>ラン</t>
    </rPh>
    <rPh sb="19" eb="21">
      <t>ガイトウ</t>
    </rPh>
    <rPh sb="24" eb="26">
      <t>バアイ</t>
    </rPh>
    <rPh sb="29" eb="32">
      <t>ユウキブツ</t>
    </rPh>
    <rPh sb="32" eb="34">
      <t>トウニュウ</t>
    </rPh>
    <rPh sb="34" eb="36">
      <t>ゾウカ</t>
    </rPh>
    <rPh sb="37" eb="38">
      <t>ラン</t>
    </rPh>
    <rPh sb="40" eb="42">
      <t>キニュウ</t>
    </rPh>
    <phoneticPr fontId="2"/>
  </si>
  <si>
    <t>　　　（用土等供給施設の場合）</t>
    <rPh sb="4" eb="6">
      <t>ヨウド</t>
    </rPh>
    <rPh sb="6" eb="7">
      <t>トウ</t>
    </rPh>
    <rPh sb="7" eb="9">
      <t>キョウキュウ</t>
    </rPh>
    <rPh sb="9" eb="11">
      <t>シセツ</t>
    </rPh>
    <rPh sb="12" eb="14">
      <t>バアイ</t>
    </rPh>
    <phoneticPr fontId="3"/>
  </si>
  <si>
    <t>購入用土等削減</t>
    <rPh sb="0" eb="2">
      <t>コウニュウ</t>
    </rPh>
    <rPh sb="2" eb="4">
      <t>ヨウド</t>
    </rPh>
    <rPh sb="4" eb="5">
      <t>トウ</t>
    </rPh>
    <rPh sb="5" eb="7">
      <t>サクゲン</t>
    </rPh>
    <phoneticPr fontId="3"/>
  </si>
  <si>
    <t>自給用土等増加</t>
    <rPh sb="0" eb="2">
      <t>ジキュウ</t>
    </rPh>
    <rPh sb="2" eb="4">
      <t>ヨウド</t>
    </rPh>
    <rPh sb="4" eb="5">
      <t>トウ</t>
    </rPh>
    <rPh sb="5" eb="7">
      <t>ゾウカ</t>
    </rPh>
    <phoneticPr fontId="3"/>
  </si>
  <si>
    <t>①購入用土等</t>
    <rPh sb="1" eb="3">
      <t>コウニュウ</t>
    </rPh>
    <rPh sb="3" eb="5">
      <t>ヨウド</t>
    </rPh>
    <rPh sb="5" eb="6">
      <t>トウ</t>
    </rPh>
    <phoneticPr fontId="3"/>
  </si>
  <si>
    <t>②購入用土等</t>
    <rPh sb="1" eb="3">
      <t>コウニュウ</t>
    </rPh>
    <rPh sb="3" eb="5">
      <t>ヨウド</t>
    </rPh>
    <rPh sb="5" eb="6">
      <t>トウ</t>
    </rPh>
    <phoneticPr fontId="3"/>
  </si>
  <si>
    <t>④自給用土等</t>
    <rPh sb="1" eb="3">
      <t>ジキュウ</t>
    </rPh>
    <rPh sb="3" eb="5">
      <t>ヨウド</t>
    </rPh>
    <rPh sb="5" eb="6">
      <t>トウ</t>
    </rPh>
    <phoneticPr fontId="3"/>
  </si>
  <si>
    <t>⑤用土等購入</t>
    <rPh sb="1" eb="3">
      <t>ヨウド</t>
    </rPh>
    <rPh sb="3" eb="4">
      <t>トウ</t>
    </rPh>
    <rPh sb="4" eb="6">
      <t>コウニュウ</t>
    </rPh>
    <phoneticPr fontId="3"/>
  </si>
  <si>
    <t>⑥増加額</t>
    <rPh sb="1" eb="3">
      <t>ゾウカ</t>
    </rPh>
    <rPh sb="3" eb="4">
      <t>ガク</t>
    </rPh>
    <phoneticPr fontId="3"/>
  </si>
  <si>
    <t xml:space="preserve">  削減予定量</t>
    <rPh sb="2" eb="4">
      <t>サクゲン</t>
    </rPh>
    <rPh sb="4" eb="6">
      <t>ヨテイ</t>
    </rPh>
    <rPh sb="6" eb="7">
      <t>ヨテイリョウ</t>
    </rPh>
    <phoneticPr fontId="3"/>
  </si>
  <si>
    <t>　単価</t>
    <rPh sb="1" eb="3">
      <t>タンカ</t>
    </rPh>
    <phoneticPr fontId="3"/>
  </si>
  <si>
    <t xml:space="preserve">  ①×②×⑦</t>
    <phoneticPr fontId="3"/>
  </si>
  <si>
    <t xml:space="preserve">  増加予定量</t>
    <rPh sb="2" eb="4">
      <t>ゾウカ</t>
    </rPh>
    <rPh sb="4" eb="6">
      <t>ヨテイ</t>
    </rPh>
    <rPh sb="6" eb="7">
      <t>ヨテイリョウ</t>
    </rPh>
    <phoneticPr fontId="3"/>
  </si>
  <si>
    <t xml:space="preserve">  ④×⑤×⑦</t>
    <phoneticPr fontId="3"/>
  </si>
  <si>
    <t xml:space="preserve"> ③'-⑥'</t>
    <phoneticPr fontId="3"/>
  </si>
  <si>
    <t>（kg/ha）</t>
    <phoneticPr fontId="3"/>
  </si>
  <si>
    <t xml:space="preserve"> （円/kg）</t>
    <rPh sb="2" eb="3">
      <t>エン</t>
    </rPh>
    <phoneticPr fontId="3"/>
  </si>
  <si>
    <t xml:space="preserve"> (ha)</t>
    <phoneticPr fontId="3"/>
  </si>
  <si>
    <t>③’削減額計</t>
    <rPh sb="2" eb="4">
      <t>サクゲン</t>
    </rPh>
    <rPh sb="4" eb="5">
      <t>ガク</t>
    </rPh>
    <rPh sb="5" eb="6">
      <t>ケイ</t>
    </rPh>
    <phoneticPr fontId="3"/>
  </si>
  <si>
    <t>⑥’増加額計</t>
    <rPh sb="2" eb="5">
      <t>ゾウカガク</t>
    </rPh>
    <rPh sb="5" eb="6">
      <t>ケイ</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</si>
  <si>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</si>
  <si>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</si>
  <si>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</si>
  <si>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</si>
  <si>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</si>
  <si>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</si>
  <si>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</si>
  <si>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</si>
  <si>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</si>
  <si>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</si>
  <si>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単価</t>
    <rPh sb="0" eb="2">
      <t>タンカ</t>
    </rPh>
    <phoneticPr fontId="3"/>
  </si>
  <si>
    <t>④×⑤×⑦</t>
    <phoneticPr fontId="3"/>
  </si>
  <si>
    <t>③'-⑥'</t>
    <phoneticPr fontId="3"/>
  </si>
  <si>
    <t>（円/kg）</t>
    <rPh sb="1" eb="2">
      <t>エン</t>
    </rPh>
    <phoneticPr fontId="3"/>
  </si>
  <si>
    <t>　　d　導入機械・施設における作業以外の関連作業に係るコスト節減効果</t>
    <rPh sb="4" eb="6">
      <t>ドウニュウ</t>
    </rPh>
    <rPh sb="6" eb="8">
      <t>キカイ</t>
    </rPh>
    <rPh sb="9" eb="11">
      <t>シセツ</t>
    </rPh>
    <rPh sb="15" eb="17">
      <t>サギョウ</t>
    </rPh>
    <rPh sb="17" eb="19">
      <t>イガイ</t>
    </rPh>
    <rPh sb="20" eb="22">
      <t>カンレン</t>
    </rPh>
    <rPh sb="22" eb="24">
      <t>サギョウ</t>
    </rPh>
    <rPh sb="25" eb="26">
      <t>カカ</t>
    </rPh>
    <rPh sb="30" eb="32">
      <t>セツゲン</t>
    </rPh>
    <rPh sb="32" eb="34">
      <t>コウカ</t>
    </rPh>
    <phoneticPr fontId="3"/>
  </si>
  <si>
    <t>作　業　名</t>
    <rPh sb="0" eb="1">
      <t>サク</t>
    </rPh>
    <rPh sb="2" eb="3">
      <t>ゴウ</t>
    </rPh>
    <rPh sb="4" eb="5">
      <t>メイ</t>
    </rPh>
    <phoneticPr fontId="3"/>
  </si>
  <si>
    <t>　　　（土地利用型作物（種子用を除く）に係る機械・施設の場合）</t>
    <rPh sb="4" eb="8">
      <t>トチリヨウ</t>
    </rPh>
    <rPh sb="8" eb="9">
      <t>ガタ</t>
    </rPh>
    <rPh sb="9" eb="11">
      <t>サクモツ</t>
    </rPh>
    <rPh sb="12" eb="14">
      <t>シュシ</t>
    </rPh>
    <rPh sb="14" eb="15">
      <t>ヨウ</t>
    </rPh>
    <rPh sb="16" eb="17">
      <t>ノゾ</t>
    </rPh>
    <rPh sb="20" eb="21">
      <t>カカ</t>
    </rPh>
    <rPh sb="22" eb="24">
      <t>キカイ</t>
    </rPh>
    <rPh sb="25" eb="27">
      <t>シセツ</t>
    </rPh>
    <rPh sb="28" eb="30">
      <t>バアイ</t>
    </rPh>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</si>
  <si>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</si>
  <si>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</si>
  <si>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</si>
  <si>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④作業委託等</t>
    <rPh sb="1" eb="3">
      <t>サギョウ</t>
    </rPh>
    <rPh sb="3" eb="5">
      <t>イタク</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</si>
  <si>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</si>
  <si>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</si>
  <si>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⑦事業実施後の</t>
    <rPh sb="1" eb="3">
      <t>ジギョウ</t>
    </rPh>
    <rPh sb="3" eb="5">
      <t>ジッシ</t>
    </rPh>
    <rPh sb="5" eb="6">
      <t>ゴ</t>
    </rPh>
    <phoneticPr fontId="3"/>
  </si>
  <si>
    <t>各規模階層</t>
    <rPh sb="0" eb="1">
      <t>カク</t>
    </rPh>
    <rPh sb="1" eb="2">
      <t>キボ</t>
    </rPh>
    <rPh sb="2" eb="3">
      <t>キボ</t>
    </rPh>
    <rPh sb="3" eb="5">
      <t>カイソウ</t>
    </rPh>
    <phoneticPr fontId="3"/>
  </si>
  <si>
    <t>平均作業コスト</t>
    <rPh sb="0" eb="2">
      <t>ヘイキン</t>
    </rPh>
    <rPh sb="2" eb="4">
      <t>サギョウ</t>
    </rPh>
    <phoneticPr fontId="3"/>
  </si>
  <si>
    <t>作業コスト</t>
    <rPh sb="0" eb="1">
      <t>サク</t>
    </rPh>
    <rPh sb="1" eb="2">
      <t>サギョウ</t>
    </rPh>
    <phoneticPr fontId="3"/>
  </si>
  <si>
    <t>予定面積</t>
    <rPh sb="0" eb="2">
      <t>ヨテイ</t>
    </rPh>
    <rPh sb="2" eb="3">
      <t>メン</t>
    </rPh>
    <rPh sb="3" eb="4">
      <t>セキ</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</si>
  <si>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</si>
  <si>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</si>
  <si>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作業コスト</t>
    <rPh sb="0" eb="2">
      <t>サギョウ</t>
    </rPh>
    <phoneticPr fontId="3"/>
  </si>
  <si>
    <t>の作業面積</t>
    <rPh sb="1" eb="3">
      <t>サギョウ</t>
    </rPh>
    <rPh sb="3" eb="5">
      <t>メンセキ</t>
    </rPh>
    <phoneticPr fontId="3"/>
  </si>
  <si>
    <t>①-④＋⑤</t>
    <phoneticPr fontId="3"/>
  </si>
  <si>
    <t>②×⑥</t>
    <phoneticPr fontId="3"/>
  </si>
  <si>
    <t>③’×ｋ－⑦’</t>
    <phoneticPr fontId="3"/>
  </si>
  <si>
    <t>（ha)</t>
    <phoneticPr fontId="3"/>
  </si>
  <si>
    <t>（ha）</t>
    <phoneticPr fontId="3"/>
  </si>
  <si>
    <t>○ｈａ未満</t>
    <rPh sb="3" eb="5">
      <t>ミマン</t>
    </rPh>
    <phoneticPr fontId="3"/>
  </si>
  <si>
    <t>○～○ｈａ</t>
    <phoneticPr fontId="3"/>
  </si>
  <si>
    <t>…</t>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</si>
  <si>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</si>
  <si>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</si>
  <si>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</si>
  <si>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　　　（土地利用型作物以外に係る機械・施設の場合）</t>
    <rPh sb="4" eb="8">
      <t>トチリヨウ</t>
    </rPh>
    <rPh sb="8" eb="9">
      <t>ガタ</t>
    </rPh>
    <rPh sb="9" eb="11">
      <t>サクモツ</t>
    </rPh>
    <rPh sb="11" eb="13">
      <t>イガイ</t>
    </rPh>
    <rPh sb="14" eb="15">
      <t>カカ</t>
    </rPh>
    <rPh sb="16" eb="18">
      <t>キカイ</t>
    </rPh>
    <rPh sb="19" eb="21">
      <t>シセツ</t>
    </rPh>
    <rPh sb="22" eb="24">
      <t>バアイ</t>
    </rPh>
    <phoneticPr fontId="3"/>
  </si>
  <si>
    <t>④事業実施後の</t>
    <rPh sb="1" eb="3">
      <t>ジギョウ</t>
    </rPh>
    <rPh sb="3" eb="5">
      <t>ジッシ</t>
    </rPh>
    <rPh sb="5" eb="6">
      <t>ゴ</t>
    </rPh>
    <phoneticPr fontId="3"/>
  </si>
  <si>
    <t>⑤事業実施後の</t>
    <rPh sb="1" eb="3">
      <t>ジギョウ</t>
    </rPh>
    <rPh sb="3" eb="5">
      <t>ジッシ</t>
    </rPh>
    <rPh sb="5" eb="6">
      <t>ゴ</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</si>
  <si>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</si>
  <si>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</si>
  <si>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④×②</t>
    <phoneticPr fontId="3"/>
  </si>
  <si>
    <t>③’×ｋ－⑤’</t>
    <phoneticPr fontId="3"/>
  </si>
  <si>
    <t>計 (ha)</t>
    <rPh sb="0" eb="1">
      <t>ケイ</t>
    </rPh>
    <phoneticPr fontId="3"/>
  </si>
  <si>
    <t>（ｈa）</t>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</si>
  <si>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</si>
  <si>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</si>
  <si>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　　e　生産コスト節減効果合計</t>
    <rPh sb="4" eb="6">
      <t>セイサン</t>
    </rPh>
    <rPh sb="9" eb="11">
      <t>セツゲン</t>
    </rPh>
    <rPh sb="11" eb="13">
      <t>コウカ</t>
    </rPh>
    <rPh sb="13" eb="15">
      <t>ゴウケイ</t>
    </rPh>
    <phoneticPr fontId="3"/>
  </si>
  <si>
    <t>単位：千円</t>
    <rPh sb="0" eb="2">
      <t>タンイ</t>
    </rPh>
    <rPh sb="3" eb="5">
      <t>センエン</t>
    </rPh>
    <phoneticPr fontId="3"/>
  </si>
  <si>
    <t>　a　施設等の導入により、地区における営農技術体系、経営規模等が変化することによる生産コスト節減効果</t>
    <phoneticPr fontId="3"/>
  </si>
  <si>
    <t>　b　農業廃棄物の処理に係るコスト節減効果</t>
    <rPh sb="3" eb="5">
      <t>ノウギョウ</t>
    </rPh>
    <rPh sb="5" eb="8">
      <t>ハイキブツ</t>
    </rPh>
    <rPh sb="9" eb="11">
      <t>ショリ</t>
    </rPh>
    <rPh sb="12" eb="13">
      <t>カカ</t>
    </rPh>
    <rPh sb="17" eb="19">
      <t>セツゲン</t>
    </rPh>
    <rPh sb="19" eb="21">
      <t>コウカ</t>
    </rPh>
    <phoneticPr fontId="3"/>
  </si>
  <si>
    <t>　c　導入施設で供給される資材を利用することによるコスト節減効果</t>
    <rPh sb="3" eb="5">
      <t>ドウニュウ</t>
    </rPh>
    <rPh sb="5" eb="7">
      <t>シセツ</t>
    </rPh>
    <rPh sb="8" eb="10">
      <t>キョウキュウ</t>
    </rPh>
    <rPh sb="13" eb="15">
      <t>シザイ</t>
    </rPh>
    <rPh sb="16" eb="18">
      <t>リヨウ</t>
    </rPh>
    <rPh sb="28" eb="30">
      <t>セツゲン</t>
    </rPh>
    <rPh sb="30" eb="32">
      <t>コウカ</t>
    </rPh>
    <phoneticPr fontId="3"/>
  </si>
  <si>
    <t>　d　導入機械・施設における作業以外の関連作業に係るコスト節減効果</t>
    <rPh sb="3" eb="5">
      <t>ドウニュウ</t>
    </rPh>
    <rPh sb="5" eb="7">
      <t>キカイ</t>
    </rPh>
    <rPh sb="8" eb="10">
      <t>シセツ</t>
    </rPh>
    <rPh sb="14" eb="16">
      <t>サギョウ</t>
    </rPh>
    <rPh sb="16" eb="18">
      <t>イガイ</t>
    </rPh>
    <rPh sb="19" eb="21">
      <t>カンレン</t>
    </rPh>
    <rPh sb="21" eb="23">
      <t>サギョウ</t>
    </rPh>
    <rPh sb="24" eb="25">
      <t>カカ</t>
    </rPh>
    <rPh sb="29" eb="31">
      <t>セツゲン</t>
    </rPh>
    <rPh sb="31" eb="33">
      <t>コウカ</t>
    </rPh>
    <phoneticPr fontId="3"/>
  </si>
  <si>
    <t>計</t>
    <rPh sb="0" eb="1">
      <t>ケイ</t>
    </rPh>
    <phoneticPr fontId="3"/>
  </si>
  <si>
    <t>　(イ)品質向上効果</t>
    <rPh sb="4" eb="6">
      <t>ヒンシツ</t>
    </rPh>
    <rPh sb="6" eb="8">
      <t>コウジョウ</t>
    </rPh>
    <rPh sb="8" eb="10">
      <t>コウカ</t>
    </rPh>
    <phoneticPr fontId="3"/>
  </si>
  <si>
    <t>　　a　生産農産物の品質向上効果</t>
    <rPh sb="4" eb="6">
      <t>セイサン</t>
    </rPh>
    <rPh sb="6" eb="9">
      <t>ノウサンブツ</t>
    </rPh>
    <rPh sb="10" eb="12">
      <t>ヒンシツ</t>
    </rPh>
    <rPh sb="12" eb="14">
      <t>コウジョウ</t>
    </rPh>
    <rPh sb="14" eb="16">
      <t>コウカ</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</si>
  <si>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</si>
  <si>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</si>
  <si>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</si>
  <si>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⑤事業実施後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</si>
  <si>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</si>
  <si>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</si>
  <si>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</si>
  <si>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</si>
  <si>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</si>
  <si>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</si>
  <si>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⑤-④</t>
    <phoneticPr fontId="3"/>
  </si>
  <si>
    <t xml:space="preserve"> ③×⑥</t>
    <phoneticPr fontId="3"/>
  </si>
  <si>
    <t xml:space="preserve"> (ｈa)</t>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</si>
  <si>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</si>
  <si>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</si>
  <si>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</si>
  <si>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（いずれかに○）</t>
    <phoneticPr fontId="3"/>
  </si>
  <si>
    <t>②の計画単収の具体的な見込み方法</t>
    <rPh sb="2" eb="4">
      <t>ケイカク</t>
    </rPh>
    <rPh sb="4" eb="6">
      <t>タンシュウ</t>
    </rPh>
    <rPh sb="7" eb="9">
      <t>グタイ</t>
    </rPh>
    <rPh sb="9" eb="10">
      <t>テキ</t>
    </rPh>
    <phoneticPr fontId="3"/>
  </si>
  <si>
    <t>⑤の事業実施後の販売単価の具体的な見込み方法</t>
    <rPh sb="2" eb="4">
      <t>ジギョウ</t>
    </rPh>
    <rPh sb="4" eb="6">
      <t>ジッシ</t>
    </rPh>
    <rPh sb="6" eb="7">
      <t>ゴ</t>
    </rPh>
    <rPh sb="8" eb="10">
      <t>ハンバイ</t>
    </rPh>
    <rPh sb="10" eb="12">
      <t>タンカ</t>
    </rPh>
    <phoneticPr fontId="3"/>
  </si>
  <si>
    <t>　　b　導入施設で供給される資材（種子・種苗）を利用することによる受益農業者の生産農産物の品質向上効果</t>
    <rPh sb="4" eb="6">
      <t>ドウニュウ</t>
    </rPh>
    <rPh sb="6" eb="8">
      <t>シセツ</t>
    </rPh>
    <rPh sb="9" eb="11">
      <t>キョウキュウ</t>
    </rPh>
    <rPh sb="14" eb="16">
      <t>シザイ</t>
    </rPh>
    <rPh sb="17" eb="19">
      <t>シュシ</t>
    </rPh>
    <rPh sb="20" eb="22">
      <t>シュビョウ</t>
    </rPh>
    <rPh sb="24" eb="26">
      <t>リヨウ</t>
    </rPh>
    <rPh sb="33" eb="35">
      <t>ジュエキ</t>
    </rPh>
    <rPh sb="35" eb="37">
      <t>ノウギョウ</t>
    </rPh>
    <rPh sb="37" eb="38">
      <t>シャ</t>
    </rPh>
    <rPh sb="39" eb="41">
      <t>セイサン</t>
    </rPh>
    <rPh sb="41" eb="44">
      <t>ノウサンブツ</t>
    </rPh>
    <rPh sb="45" eb="47">
      <t>ヒンシツ</t>
    </rPh>
    <rPh sb="47" eb="49">
      <t>コウジョウ</t>
    </rPh>
    <rPh sb="49" eb="51">
      <t>コウカ</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</si>
  <si>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</si>
  <si>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</si>
  <si>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</si>
  <si>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</si>
  <si>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③×⑥</t>
    <phoneticPr fontId="3"/>
  </si>
  <si>
    <t xml:space="preserve"> (kg/10a)</t>
    <phoneticPr fontId="3"/>
  </si>
  <si>
    <t>（kg）</t>
    <phoneticPr fontId="3"/>
  </si>
  <si>
    <t xml:space="preserve">   （円/kg）</t>
    <rPh sb="4" eb="5">
      <t>エン</t>
    </rPh>
    <phoneticPr fontId="3"/>
  </si>
  <si>
    <t>②の計画単収の具体的な見込み方法</t>
    <rPh sb="2" eb="4">
      <t>ケイカク</t>
    </rPh>
    <rPh sb="4" eb="6">
      <t>タンシュウ</t>
    </rPh>
    <rPh sb="7" eb="10">
      <t>グタイテキ</t>
    </rPh>
    <phoneticPr fontId="3"/>
  </si>
  <si>
    <t>⑤の販売予定単価の具体的見込み方法</t>
    <rPh sb="2" eb="4">
      <t>ハンバイ</t>
    </rPh>
    <rPh sb="4" eb="6">
      <t>ヨテイ</t>
    </rPh>
    <rPh sb="6" eb="8">
      <t>タンカ</t>
    </rPh>
    <rPh sb="9" eb="12">
      <t>グタイテキ</t>
    </rPh>
    <phoneticPr fontId="3"/>
  </si>
  <si>
    <t>　　c　処理加工施設による品質向上効果</t>
    <rPh sb="4" eb="6">
      <t>ショリ</t>
    </rPh>
    <rPh sb="6" eb="8">
      <t>カコウ</t>
    </rPh>
    <rPh sb="8" eb="10">
      <t>シセツ</t>
    </rPh>
    <rPh sb="13" eb="15">
      <t>ヒンシツ</t>
    </rPh>
    <rPh sb="15" eb="17">
      <t>コウジョウ</t>
    </rPh>
    <rPh sb="17" eb="19">
      <t>コウカ</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</si>
  <si>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</si>
  <si>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</si>
  <si>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③加工品販売額</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</si>
  <si>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</si>
  <si>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</si>
  <si>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</si>
  <si>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</si>
  <si>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</si>
  <si>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</si>
  <si>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</si>
  <si>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</si>
  <si>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予定単価</t>
    <rPh sb="0" eb="2">
      <t>ヨテイ</t>
    </rPh>
    <rPh sb="2" eb="4">
      <t>タンカ</t>
    </rPh>
    <phoneticPr fontId="3"/>
  </si>
  <si>
    <t xml:space="preserve"> ④×⑤</t>
    <phoneticPr fontId="3"/>
  </si>
  <si>
    <t>③-⑥</t>
    <phoneticPr fontId="3"/>
  </si>
  <si>
    <t>（千円）</t>
    <rPh sb="1" eb="2">
      <t>セン</t>
    </rPh>
    <rPh sb="2" eb="3">
      <t>センエン</t>
    </rPh>
    <phoneticPr fontId="3"/>
  </si>
  <si>
    <t>※これにより算定した効果には生産力増加効果を含むので、ここで得られた生産力増加効果は次の（ウ）生産力増加効果では、算定しないものとする。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7" eb="50">
      <t>セイサンリョク</t>
    </rPh>
    <rPh sb="50" eb="52">
      <t>ゾウカ</t>
    </rPh>
    <rPh sb="52" eb="54">
      <t>コウカ</t>
    </rPh>
    <rPh sb="57" eb="59">
      <t>サンテイ</t>
    </rPh>
    <phoneticPr fontId="3"/>
  </si>
  <si>
    <t>※加工品販売単価に含まれる光熱水道費、人件費、副原料及び包装費等は生産コスト節減効果のマイナス効果として計上する。</t>
    <phoneticPr fontId="3"/>
  </si>
  <si>
    <t>②の販売予定単価の具体的見込み方法</t>
    <rPh sb="2" eb="4">
      <t>ハンバイ</t>
    </rPh>
    <rPh sb="4" eb="6">
      <t>ヨテイ</t>
    </rPh>
    <rPh sb="6" eb="8">
      <t>タンカ</t>
    </rPh>
    <rPh sb="9" eb="12">
      <t>グタイテキ</t>
    </rPh>
    <rPh sb="12" eb="14">
      <t>ミコ</t>
    </rPh>
    <rPh sb="16" eb="17">
      <t>ホウ</t>
    </rPh>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</si>
  <si>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</si>
  <si>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③加工品販売</t>
    <rPh sb="1" eb="4">
      <t>カコウヒン</t>
    </rPh>
    <rPh sb="4" eb="6">
      <t>ハンバイ</t>
    </rPh>
    <phoneticPr fontId="3"/>
  </si>
  <si>
    <t xml:space="preserve"> 額</t>
    <rPh sb="1" eb="2">
      <t>ガク</t>
    </rPh>
    <phoneticPr fontId="3"/>
  </si>
  <si>
    <t>加工品販売単価</t>
    <rPh sb="0" eb="2">
      <t>カコウ</t>
    </rPh>
    <rPh sb="2" eb="3">
      <t>ヒン</t>
    </rPh>
    <rPh sb="3" eb="5">
      <t>ハンバイ</t>
    </rPh>
    <phoneticPr fontId="3"/>
  </si>
  <si>
    <t>加工品販売額</t>
    <rPh sb="0" eb="2">
      <t>カコウ</t>
    </rPh>
    <rPh sb="2" eb="3">
      <t>ヒン</t>
    </rPh>
    <rPh sb="3" eb="5">
      <t>ハンバイ</t>
    </rPh>
    <phoneticPr fontId="3"/>
  </si>
  <si>
    <t>（千円)</t>
    <rPh sb="1" eb="2">
      <t>セン</t>
    </rPh>
    <rPh sb="2" eb="3">
      <t>センエン</t>
    </rPh>
    <phoneticPr fontId="3"/>
  </si>
  <si>
    <t>　※これにより算定した効果には生産力増加効果を含むので、ここで得られた生産力増加効果は、次の（ウ）生産力増加効果では算定しないものとする。</t>
    <rPh sb="7" eb="9">
      <t>サンテイ</t>
    </rPh>
    <rPh sb="11" eb="13">
      <t>コウカ</t>
    </rPh>
    <rPh sb="15" eb="18">
      <t>セイサンリョク</t>
    </rPh>
    <rPh sb="18" eb="20">
      <t>ゾウカ</t>
    </rPh>
    <rPh sb="20" eb="22">
      <t>コウカ</t>
    </rPh>
    <rPh sb="23" eb="24">
      <t>フク</t>
    </rPh>
    <rPh sb="31" eb="32">
      <t>エ</t>
    </rPh>
    <rPh sb="35" eb="38">
      <t>セイサンリョク</t>
    </rPh>
    <rPh sb="38" eb="40">
      <t>ゾウカ</t>
    </rPh>
    <rPh sb="40" eb="42">
      <t>コウカ</t>
    </rPh>
    <rPh sb="44" eb="45">
      <t>ツギ</t>
    </rPh>
    <rPh sb="49" eb="52">
      <t>セイサンリョク</t>
    </rPh>
    <rPh sb="52" eb="54">
      <t>ゾウカ</t>
    </rPh>
    <rPh sb="54" eb="56">
      <t>コウカ</t>
    </rPh>
    <rPh sb="58" eb="60">
      <t>サンテイ</t>
    </rPh>
    <phoneticPr fontId="3"/>
  </si>
  <si>
    <t>　※加工品販売単価に含まれる光熱水道費、人件費、副原料及び包装費等は生産コスト節減効果のマイナス効果として計上する。</t>
    <phoneticPr fontId="2"/>
  </si>
  <si>
    <t>②の販売予定単価の具体的見込み方法</t>
    <rPh sb="2" eb="4">
      <t>ハンバイ</t>
    </rPh>
    <rPh sb="4" eb="6">
      <t>ヨテイ</t>
    </rPh>
    <rPh sb="6" eb="8">
      <t>タンカ</t>
    </rPh>
    <rPh sb="9" eb="12">
      <t>グタイテキ</t>
    </rPh>
    <phoneticPr fontId="3"/>
  </si>
  <si>
    <t>　　d　品質向上効果合計</t>
    <rPh sb="4" eb="6">
      <t>ヒンシツ</t>
    </rPh>
    <rPh sb="6" eb="8">
      <t>コウジョウ</t>
    </rPh>
    <rPh sb="8" eb="10">
      <t>コウカ</t>
    </rPh>
    <rPh sb="10" eb="12">
      <t>ゴウケイ</t>
    </rPh>
    <phoneticPr fontId="3"/>
  </si>
  <si>
    <t>　a　生産農産物の品質向上効果</t>
    <rPh sb="3" eb="5">
      <t>セイサン</t>
    </rPh>
    <rPh sb="5" eb="8">
      <t>ノウサンブツ</t>
    </rPh>
    <rPh sb="9" eb="11">
      <t>ヒンシツ</t>
    </rPh>
    <rPh sb="11" eb="13">
      <t>コウジョウ</t>
    </rPh>
    <rPh sb="13" eb="15">
      <t>コウカ</t>
    </rPh>
    <phoneticPr fontId="3"/>
  </si>
  <si>
    <t>　b　導入施設から供給される資材を利用することによる効果</t>
    <rPh sb="3" eb="5">
      <t>ドウニュウ</t>
    </rPh>
    <rPh sb="5" eb="7">
      <t>シセツ</t>
    </rPh>
    <rPh sb="9" eb="11">
      <t>キョウキュウ</t>
    </rPh>
    <rPh sb="14" eb="16">
      <t>シザイ</t>
    </rPh>
    <rPh sb="17" eb="19">
      <t>リヨウ</t>
    </rPh>
    <rPh sb="26" eb="28">
      <t>コウカ</t>
    </rPh>
    <phoneticPr fontId="3"/>
  </si>
  <si>
    <t>　c　処理加工施設による効果</t>
    <rPh sb="3" eb="5">
      <t>ショリ</t>
    </rPh>
    <rPh sb="5" eb="7">
      <t>カコウ</t>
    </rPh>
    <rPh sb="7" eb="9">
      <t>シセツ</t>
    </rPh>
    <rPh sb="12" eb="14">
      <t>コウカ</t>
    </rPh>
    <phoneticPr fontId="3"/>
  </si>
  <si>
    <t>　　　　　　　　計</t>
    <rPh sb="8" eb="9">
      <t>ケイ</t>
    </rPh>
    <phoneticPr fontId="3"/>
  </si>
  <si>
    <t>　(ウ)生産力増加効果</t>
    <rPh sb="4" eb="7">
      <t>セイサンリョク</t>
    </rPh>
    <rPh sb="7" eb="9">
      <t>ゾウカ</t>
    </rPh>
    <rPh sb="9" eb="11">
      <t>コウカ</t>
    </rPh>
    <phoneticPr fontId="3"/>
  </si>
  <si>
    <t>　　a　施設等の導入による生産力増加効果</t>
    <rPh sb="4" eb="6">
      <t>シセツ</t>
    </rPh>
    <rPh sb="6" eb="7">
      <t>トウ</t>
    </rPh>
    <rPh sb="8" eb="10">
      <t>ドウニュウ</t>
    </rPh>
    <rPh sb="13" eb="16">
      <t>セイサンリョク</t>
    </rPh>
    <rPh sb="16" eb="18">
      <t>ゾウカ</t>
    </rPh>
    <rPh sb="18" eb="20">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</si>
  <si>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</si>
  <si>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</si>
  <si>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</si>
  <si>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</si>
  <si>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⑧事業実施前</t>
    <rPh sb="1" eb="3">
      <t>ジギョウ</t>
    </rPh>
    <rPh sb="3" eb="5">
      <t>ジッシ</t>
    </rPh>
    <rPh sb="5" eb="6">
      <t>マエ</t>
    </rPh>
    <phoneticPr fontId="3"/>
  </si>
  <si>
    <t>⑨所得率</t>
    <rPh sb="1" eb="4">
      <t>ショトクリツ</t>
    </rPh>
    <phoneticPr fontId="3"/>
  </si>
  <si>
    <t>　⑩生産コスト節減効果（労働費）との重複</t>
    <phoneticPr fontId="2"/>
  </si>
  <si>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</si>
  <si>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</si>
  <si>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</si>
  <si>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</si>
  <si>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平均販売単価</t>
    <rPh sb="2" eb="4">
      <t>ハンバイ</t>
    </rPh>
    <rPh sb="4" eb="6">
      <t>タンカ</t>
    </rPh>
    <phoneticPr fontId="3"/>
  </si>
  <si>
    <t>⑪重複労働時間</t>
    <rPh sb="1" eb="3">
      <t>チョウフク</t>
    </rPh>
    <rPh sb="3" eb="5">
      <t>ロウドウ</t>
    </rPh>
    <phoneticPr fontId="3"/>
  </si>
  <si>
    <t xml:space="preserve">⑫労賃単価 </t>
    <rPh sb="1" eb="3">
      <t>ロウチン</t>
    </rPh>
    <rPh sb="3" eb="5">
      <t>タンカ</t>
    </rPh>
    <phoneticPr fontId="3"/>
  </si>
  <si>
    <t>（見込）</t>
    <rPh sb="1" eb="3">
      <t>ミコ</t>
    </rPh>
    <phoneticPr fontId="3"/>
  </si>
  <si>
    <t>①×③</t>
    <phoneticPr fontId="3"/>
  </si>
  <si>
    <t>②×④</t>
    <phoneticPr fontId="3"/>
  </si>
  <si>
    <t>⑥－⑤</t>
    <phoneticPr fontId="3"/>
  </si>
  <si>
    <t>⑪×⑫</t>
    <phoneticPr fontId="3"/>
  </si>
  <si>
    <t xml:space="preserve"> ⑦×⑧×⑨－⑩</t>
    <phoneticPr fontId="3"/>
  </si>
  <si>
    <t>（円／kg）</t>
    <rPh sb="1" eb="2">
      <t>エン</t>
    </rPh>
    <phoneticPr fontId="3"/>
  </si>
  <si>
    <t>（hr）</t>
    <phoneticPr fontId="3"/>
  </si>
  <si>
    <t>(円/hr)</t>
    <rPh sb="1" eb="2">
      <t>エン</t>
    </rPh>
    <phoneticPr fontId="3"/>
  </si>
  <si>
    <t>(千円)</t>
    <rPh sb="1" eb="3">
      <t>センエン</t>
    </rPh>
    <phoneticPr fontId="3"/>
  </si>
  <si>
    <t>②の計画作付面積の具体的な見込み方法</t>
    <rPh sb="2" eb="4">
      <t>ケイカク</t>
    </rPh>
    <rPh sb="4" eb="6">
      <t>サクツ</t>
    </rPh>
    <rPh sb="6" eb="8">
      <t>メンセキ</t>
    </rPh>
    <rPh sb="9" eb="12">
      <t>グタイテキ</t>
    </rPh>
    <rPh sb="13" eb="15">
      <t>ミコ</t>
    </rPh>
    <phoneticPr fontId="3"/>
  </si>
  <si>
    <t>④の計画単収の具体的な見込み方法</t>
    <rPh sb="2" eb="4">
      <t>ケイカク</t>
    </rPh>
    <rPh sb="4" eb="6">
      <t>タンシュウ</t>
    </rPh>
    <rPh sb="7" eb="10">
      <t>グタイテキ</t>
    </rPh>
    <rPh sb="11" eb="13">
      <t>ミコ</t>
    </rPh>
    <phoneticPr fontId="3"/>
  </si>
  <si>
    <t>⑨の所得率算出の具体的な見込み方法</t>
    <rPh sb="2" eb="5">
      <t>ショトクリツ</t>
    </rPh>
    <rPh sb="5" eb="7">
      <t>サンシュツ</t>
    </rPh>
    <rPh sb="8" eb="11">
      <t>グタイテキ</t>
    </rPh>
    <phoneticPr fontId="3"/>
  </si>
  <si>
    <t>　　b　導入施設で供給される資材（種子・種苗）を利用することによる受益農業者の生産力増加効果</t>
    <rPh sb="4" eb="6">
      <t>ドウニュウ</t>
    </rPh>
    <rPh sb="6" eb="8">
      <t>シセツ</t>
    </rPh>
    <rPh sb="9" eb="11">
      <t>キョウキュウ</t>
    </rPh>
    <rPh sb="14" eb="16">
      <t>シザイ</t>
    </rPh>
    <rPh sb="17" eb="19">
      <t>シュシ</t>
    </rPh>
    <rPh sb="20" eb="22">
      <t>シュビョウ</t>
    </rPh>
    <rPh sb="24" eb="26">
      <t>リヨウ</t>
    </rPh>
    <rPh sb="33" eb="35">
      <t>ジュエキ</t>
    </rPh>
    <rPh sb="35" eb="38">
      <t>ノウギョウシャ</t>
    </rPh>
    <rPh sb="39" eb="42">
      <t>セイサンリョク</t>
    </rPh>
    <rPh sb="42" eb="44">
      <t>ゾウカ</t>
    </rPh>
    <rPh sb="44" eb="46">
      <t>コウカ</t>
    </rPh>
    <phoneticPr fontId="3"/>
  </si>
  <si>
    <t>①作付面積</t>
    <rPh sb="1" eb="3">
      <t>サクツケ</t>
    </rPh>
    <rPh sb="3" eb="5">
      <t>メンセキ</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</si>
  <si>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</si>
  <si>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</si>
  <si>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</si>
  <si>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</si>
  <si>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 xml:space="preserve"> ①×④</t>
    <phoneticPr fontId="3"/>
  </si>
  <si>
    <t>販売単価</t>
    <rPh sb="0" eb="2">
      <t>ハンバイ</t>
    </rPh>
    <rPh sb="2" eb="4">
      <t>タンカ</t>
    </rPh>
    <phoneticPr fontId="3"/>
  </si>
  <si>
    <t xml:space="preserve"> ⑤×⑥</t>
    <phoneticPr fontId="3"/>
  </si>
  <si>
    <t>③－②</t>
    <phoneticPr fontId="3"/>
  </si>
  <si>
    <t xml:space="preserve"> (千円)</t>
    <rPh sb="2" eb="4">
      <t>センエン</t>
    </rPh>
    <phoneticPr fontId="3"/>
  </si>
  <si>
    <t>③の計画単収の具体的な見込み方法</t>
    <rPh sb="2" eb="4">
      <t>ケイカク</t>
    </rPh>
    <rPh sb="4" eb="6">
      <t>タンシュウ</t>
    </rPh>
    <rPh sb="7" eb="10">
      <t>グタイテキ</t>
    </rPh>
    <rPh sb="11" eb="13">
      <t>ミコ</t>
    </rPh>
    <rPh sb="15" eb="16">
      <t>ホウ</t>
    </rPh>
    <phoneticPr fontId="3"/>
  </si>
  <si>
    <t>　　c　生産力増加効果合計</t>
    <rPh sb="4" eb="7">
      <t>セイサンリョク</t>
    </rPh>
    <rPh sb="7" eb="9">
      <t>ゾウカ</t>
    </rPh>
    <rPh sb="9" eb="11">
      <t>コウカ</t>
    </rPh>
    <rPh sb="11" eb="13">
      <t>ゴウケイ</t>
    </rPh>
    <phoneticPr fontId="3"/>
  </si>
  <si>
    <t>（単位：千円）</t>
    <rPh sb="1" eb="3">
      <t>タンイ</t>
    </rPh>
    <rPh sb="4" eb="5">
      <t>セン</t>
    </rPh>
    <rPh sb="5" eb="6">
      <t>エン</t>
    </rPh>
    <phoneticPr fontId="3"/>
  </si>
  <si>
    <t>　a　導入施設対象作物及び他作物に係る生産力増加効果</t>
    <rPh sb="3" eb="5">
      <t>ドウニュウ</t>
    </rPh>
    <rPh sb="5" eb="7">
      <t>シセツ</t>
    </rPh>
    <rPh sb="7" eb="9">
      <t>タイショウ</t>
    </rPh>
    <rPh sb="9" eb="11">
      <t>サクモツ</t>
    </rPh>
    <rPh sb="11" eb="12">
      <t>オヨ</t>
    </rPh>
    <rPh sb="13" eb="15">
      <t>タサク</t>
    </rPh>
    <rPh sb="15" eb="16">
      <t>モツ</t>
    </rPh>
    <rPh sb="17" eb="18">
      <t>カカ</t>
    </rPh>
    <rPh sb="19" eb="22">
      <t>セイサンリョク</t>
    </rPh>
    <rPh sb="22" eb="24">
      <t>ゾウカ</t>
    </rPh>
    <rPh sb="24" eb="26">
      <t>コウカ</t>
    </rPh>
    <phoneticPr fontId="3"/>
  </si>
  <si>
    <t>　b　導入施設で供給される資材（種子・種苗）を利用することによる受益農業者の生産力増加効果</t>
    <rPh sb="3" eb="5">
      <t>ドウニュウ</t>
    </rPh>
    <rPh sb="5" eb="7">
      <t>シセツ</t>
    </rPh>
    <rPh sb="10" eb="12">
      <t>シザイ</t>
    </rPh>
    <rPh sb="13" eb="15">
      <t>シュシ</t>
    </rPh>
    <rPh sb="16" eb="18">
      <t>シュビョウ</t>
    </rPh>
    <rPh sb="20" eb="22">
      <t>リヨウ</t>
    </rPh>
    <rPh sb="29" eb="31">
      <t>ジュエキ</t>
    </rPh>
    <rPh sb="31" eb="34">
      <t>ノウギョウシャ</t>
    </rPh>
    <rPh sb="35" eb="38">
      <t>セイサンリョク</t>
    </rPh>
    <rPh sb="38" eb="40">
      <t>ゾウカ</t>
    </rPh>
    <rPh sb="40" eb="42">
      <t>コウカ</t>
    </rPh>
    <phoneticPr fontId="3"/>
  </si>
  <si>
    <t>　(エ)物流合理化効果</t>
    <rPh sb="4" eb="6">
      <t>ブツリュウ</t>
    </rPh>
    <rPh sb="6" eb="9">
      <t>ゴウリカ</t>
    </rPh>
    <rPh sb="9" eb="11">
      <t>コウカ</t>
    </rPh>
    <phoneticPr fontId="3"/>
  </si>
  <si>
    <t>　　a　集出荷貯蔵施設（品質向上物流合理化施設及び穀類広域流通拠点施設を除く）に係る輸送費の増減</t>
    <rPh sb="4" eb="5">
      <t>シュウ</t>
    </rPh>
    <rPh sb="5" eb="7">
      <t>シュッカ</t>
    </rPh>
    <rPh sb="7" eb="9">
      <t>チョゾウ</t>
    </rPh>
    <rPh sb="9" eb="11">
      <t>シセツ</t>
    </rPh>
    <rPh sb="12" eb="14">
      <t>ヒンシツ</t>
    </rPh>
    <rPh sb="14" eb="16">
      <t>コウジョウ</t>
    </rPh>
    <rPh sb="16" eb="18">
      <t>ブツリュウ</t>
    </rPh>
    <rPh sb="18" eb="21">
      <t>ゴウリカ</t>
    </rPh>
    <rPh sb="21" eb="23">
      <t>シセツ</t>
    </rPh>
    <rPh sb="23" eb="24">
      <t>オヨ</t>
    </rPh>
    <rPh sb="25" eb="27">
      <t>コクルイ</t>
    </rPh>
    <rPh sb="27" eb="29">
      <t>コウイキ</t>
    </rPh>
    <rPh sb="29" eb="31">
      <t>リュウツウ</t>
    </rPh>
    <rPh sb="31" eb="33">
      <t>キョテン</t>
    </rPh>
    <rPh sb="33" eb="35">
      <t>シセツ</t>
    </rPh>
    <rPh sb="36" eb="37">
      <t>ノゾ</t>
    </rPh>
    <rPh sb="40" eb="41">
      <t>カカ</t>
    </rPh>
    <rPh sb="42" eb="45">
      <t>ユソウヒ</t>
    </rPh>
    <rPh sb="46" eb="48">
      <t>ゾウゲン</t>
    </rPh>
    <phoneticPr fontId="3"/>
  </si>
  <si>
    <t>④事業実施後</t>
    <rPh sb="1" eb="3">
      <t>ジギョウ</t>
    </rPh>
    <rPh sb="3" eb="5">
      <t>ジッシ</t>
    </rPh>
    <rPh sb="5" eb="6">
      <t>ゴ</t>
    </rPh>
    <phoneticPr fontId="3"/>
  </si>
  <si>
    <t>出荷先</t>
    <rPh sb="0" eb="3">
      <t>シュッカサキ</t>
    </rPh>
    <phoneticPr fontId="3"/>
  </si>
  <si>
    <t>出荷量</t>
    <rPh sb="0" eb="3">
      <t>シュッカリョウ</t>
    </rPh>
    <phoneticPr fontId="3"/>
  </si>
  <si>
    <t>輸送費</t>
    <rPh sb="0" eb="3">
      <t>ユソウヒ</t>
    </rPh>
    <phoneticPr fontId="3"/>
  </si>
  <si>
    <t>(ｹｰｽ・ﾄﾚｰ)</t>
    <phoneticPr fontId="3"/>
  </si>
  <si>
    <t>(円/ｹｰｽ・ﾄﾚｰ)</t>
    <rPh sb="1" eb="2">
      <t>エン</t>
    </rPh>
    <phoneticPr fontId="3"/>
  </si>
  <si>
    <t xml:space="preserve"> (ｹｰｽ・ﾄﾚｰ)</t>
    <phoneticPr fontId="3"/>
  </si>
  <si>
    <t>(①×②×ｋ-③×④)</t>
    <phoneticPr fontId="3"/>
  </si>
  <si>
    <t>（単位あたり重量）</t>
    <rPh sb="1" eb="3">
      <t>タンイ</t>
    </rPh>
    <rPh sb="6" eb="8">
      <t>ジュウリョウ</t>
    </rPh>
    <phoneticPr fontId="3"/>
  </si>
  <si>
    <t>（　　　kg）</t>
    <phoneticPr fontId="3"/>
  </si>
  <si>
    <t>　　b　乾燥調製施設、穀類乾燥調製貯蔵施設、品質向上物流合理化施設、穀類広域流通拠点施設及び種子種苗生産関連施設に係る物流経費の増減</t>
    <rPh sb="4" eb="6">
      <t>カンソウ</t>
    </rPh>
    <rPh sb="6" eb="8">
      <t>チョウセイ</t>
    </rPh>
    <rPh sb="8" eb="10">
      <t>シセツ</t>
    </rPh>
    <rPh sb="11" eb="13">
      <t>コクルイ</t>
    </rPh>
    <rPh sb="13" eb="15">
      <t>カンソウ</t>
    </rPh>
    <rPh sb="15" eb="17">
      <t>チョウセイ</t>
    </rPh>
    <rPh sb="17" eb="19">
      <t>チョゾウ</t>
    </rPh>
    <rPh sb="19" eb="21">
      <t>シセツ</t>
    </rPh>
    <rPh sb="22" eb="24">
      <t>ヒンシツ</t>
    </rPh>
    <rPh sb="24" eb="26">
      <t>コウジョウ</t>
    </rPh>
    <rPh sb="26" eb="28">
      <t>ブツリュウ</t>
    </rPh>
    <rPh sb="28" eb="31">
      <t>ゴウリカ</t>
    </rPh>
    <rPh sb="31" eb="33">
      <t>シセツ</t>
    </rPh>
    <rPh sb="34" eb="36">
      <t>コクルイ</t>
    </rPh>
    <rPh sb="36" eb="38">
      <t>コウイキ</t>
    </rPh>
    <rPh sb="38" eb="40">
      <t>リュウツウ</t>
    </rPh>
    <rPh sb="40" eb="42">
      <t>キョテン</t>
    </rPh>
    <rPh sb="42" eb="44">
      <t>シセツ</t>
    </rPh>
    <rPh sb="44" eb="45">
      <t>オヨ</t>
    </rPh>
    <rPh sb="46" eb="48">
      <t>シュシ</t>
    </rPh>
    <rPh sb="48" eb="50">
      <t>シュビョウ</t>
    </rPh>
    <rPh sb="50" eb="52">
      <t>セイサン</t>
    </rPh>
    <rPh sb="52" eb="54">
      <t>カンレン</t>
    </rPh>
    <rPh sb="54" eb="56">
      <t>シセツ</t>
    </rPh>
    <rPh sb="57" eb="58">
      <t>カカ</t>
    </rPh>
    <rPh sb="59" eb="61">
      <t>ブツリュウ</t>
    </rPh>
    <rPh sb="61" eb="63">
      <t>ケイヒ</t>
    </rPh>
    <rPh sb="64" eb="66">
      <t>ゾウゲン</t>
    </rPh>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</si>
  <si>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</si>
  <si>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</si>
  <si>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</si>
  <si>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⑤フレコン又は</t>
    <rPh sb="5" eb="6">
      <t>マタ</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</si>
  <si>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</si>
  <si>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</si>
  <si>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⑧事業実施後</t>
    <rPh sb="1" eb="3">
      <t>ジギョウ</t>
    </rPh>
    <rPh sb="3" eb="5">
      <t>ジッシ</t>
    </rPh>
    <rPh sb="5" eb="6">
      <t>ゴ</t>
    </rPh>
    <phoneticPr fontId="3"/>
  </si>
  <si>
    <t>⑨倉庫作業</t>
    <rPh sb="1" eb="2">
      <t>ソウコ</t>
    </rPh>
    <rPh sb="2" eb="3">
      <t>コ</t>
    </rPh>
    <rPh sb="3" eb="5">
      <t>サギョウ</t>
    </rPh>
    <phoneticPr fontId="3"/>
  </si>
  <si>
    <t>⑩倉庫作業経費</t>
    <rPh sb="1" eb="3">
      <t>ソウコ</t>
    </rPh>
    <rPh sb="3" eb="5">
      <t>サギョウ</t>
    </rPh>
    <rPh sb="5" eb="6">
      <t>ケイヒ</t>
    </rPh>
    <phoneticPr fontId="3"/>
  </si>
  <si>
    <t>処理量</t>
    <rPh sb="0" eb="3">
      <t>ショリリョウ</t>
    </rPh>
    <phoneticPr fontId="3"/>
  </si>
  <si>
    <t>率</t>
    <rPh sb="0" eb="1">
      <t>ヒリツ</t>
    </rPh>
    <phoneticPr fontId="3"/>
  </si>
  <si>
    <t>賃金単価</t>
    <rPh sb="0" eb="2">
      <t>チンギン</t>
    </rPh>
    <rPh sb="2" eb="4">
      <t>タンカ</t>
    </rPh>
    <phoneticPr fontId="3"/>
  </si>
  <si>
    <t>純バラ入出庫</t>
    <rPh sb="0" eb="1">
      <t>ジュン</t>
    </rPh>
    <rPh sb="3" eb="4">
      <t>ニュウシュッコ</t>
    </rPh>
    <rPh sb="4" eb="6">
      <t>シュッコ</t>
    </rPh>
    <phoneticPr fontId="3"/>
  </si>
  <si>
    <t>低減額</t>
    <rPh sb="0" eb="2">
      <t>テイゲン</t>
    </rPh>
    <rPh sb="2" eb="3">
      <t>ガク</t>
    </rPh>
    <phoneticPr fontId="3"/>
  </si>
  <si>
    <t>貯蔵量</t>
    <phoneticPr fontId="2"/>
  </si>
  <si>
    <t>賃金単価</t>
    <rPh sb="1" eb="2">
      <t>キン</t>
    </rPh>
    <rPh sb="2" eb="4">
      <t>タンカ</t>
    </rPh>
    <phoneticPr fontId="3"/>
  </si>
  <si>
    <t>賃金単価</t>
    <rPh sb="0" eb="2">
      <t>チンギン</t>
    </rPh>
    <rPh sb="2" eb="3">
      <t>タンカ</t>
    </rPh>
    <rPh sb="3" eb="4">
      <t>カ</t>
    </rPh>
    <phoneticPr fontId="3"/>
  </si>
  <si>
    <t>④－⑤</t>
    <phoneticPr fontId="3"/>
  </si>
  <si>
    <t xml:space="preserve"> ⑧×⑨</t>
    <phoneticPr fontId="3"/>
  </si>
  <si>
    <t>⑦＋⑩</t>
    <phoneticPr fontId="3"/>
  </si>
  <si>
    <t>（ ｔ ）</t>
    <phoneticPr fontId="3"/>
  </si>
  <si>
    <t>（％）</t>
    <phoneticPr fontId="3"/>
  </si>
  <si>
    <t>（円/ｔ）</t>
    <rPh sb="1" eb="2">
      <t>エン</t>
    </rPh>
    <phoneticPr fontId="3"/>
  </si>
  <si>
    <t xml:space="preserve"> (円/ｔ)</t>
    <rPh sb="2" eb="3">
      <t>エン</t>
    </rPh>
    <phoneticPr fontId="3"/>
  </si>
  <si>
    <t>　　作　目</t>
    <rPh sb="2" eb="3">
      <t>サク</t>
    </rPh>
    <rPh sb="4" eb="5">
      <t>メ</t>
    </rPh>
    <phoneticPr fontId="3"/>
  </si>
  <si>
    <t>　　c　物流合理化効果合計</t>
    <rPh sb="4" eb="6">
      <t>ブツリュウ</t>
    </rPh>
    <rPh sb="6" eb="9">
      <t>ゴウリカ</t>
    </rPh>
    <rPh sb="9" eb="11">
      <t>コウカ</t>
    </rPh>
    <rPh sb="11" eb="13">
      <t>ゴウケイ</t>
    </rPh>
    <phoneticPr fontId="3"/>
  </si>
  <si>
    <t>　a　輸送費低減効果</t>
    <rPh sb="3" eb="6">
      <t>ユソウヒ</t>
    </rPh>
    <rPh sb="6" eb="8">
      <t>テイゲン</t>
    </rPh>
    <rPh sb="8" eb="10">
      <t>コウカ</t>
    </rPh>
    <phoneticPr fontId="3"/>
  </si>
  <si>
    <t>　b　乾燥調製施設等に係る物流経費低減効果</t>
    <rPh sb="3" eb="5">
      <t>カンソウ</t>
    </rPh>
    <rPh sb="5" eb="7">
      <t>チョウセイ</t>
    </rPh>
    <rPh sb="7" eb="9">
      <t>シセツ</t>
    </rPh>
    <rPh sb="9" eb="10">
      <t>トウ</t>
    </rPh>
    <rPh sb="11" eb="12">
      <t>カカ</t>
    </rPh>
    <rPh sb="13" eb="15">
      <t>ブツリュウ</t>
    </rPh>
    <rPh sb="15" eb="17">
      <t>ケイヒ</t>
    </rPh>
    <rPh sb="17" eb="19">
      <t>テイゲン</t>
    </rPh>
    <rPh sb="19" eb="21">
      <t>コウカ</t>
    </rPh>
    <phoneticPr fontId="3"/>
  </si>
  <si>
    <t>　　　　　　　　　　　　　　　　　　　　 　　計</t>
    <rPh sb="23" eb="24">
      <t>ケイ</t>
    </rPh>
    <phoneticPr fontId="3"/>
  </si>
  <si>
    <t>　(オ)副産物算出効果</t>
    <rPh sb="4" eb="7">
      <t>フクサンブツ</t>
    </rPh>
    <rPh sb="7" eb="9">
      <t>サンシュツ</t>
    </rPh>
    <rPh sb="9" eb="11">
      <t>コウカ</t>
    </rPh>
    <phoneticPr fontId="3"/>
  </si>
  <si>
    <t>副産物製品名</t>
    <rPh sb="0" eb="3">
      <t>フクサンブツ</t>
    </rPh>
    <rPh sb="3" eb="6">
      <t>セイヒンメイ</t>
    </rPh>
    <phoneticPr fontId="3"/>
  </si>
  <si>
    <t>①事業実施前に</t>
    <rPh sb="1" eb="3">
      <t>ジギョウ</t>
    </rPh>
    <rPh sb="3" eb="5">
      <t>ジッシ</t>
    </rPh>
    <rPh sb="5" eb="6">
      <t>マエ</t>
    </rPh>
    <phoneticPr fontId="3"/>
  </si>
  <si>
    <t>②販売予定数量</t>
    <rPh sb="1" eb="3">
      <t>ハンバイ</t>
    </rPh>
    <rPh sb="3" eb="5">
      <t>ヨテイ</t>
    </rPh>
    <rPh sb="5" eb="6">
      <t>スウリョウ</t>
    </rPh>
    <rPh sb="6" eb="7">
      <t>リョウ</t>
    </rPh>
    <phoneticPr fontId="3"/>
  </si>
  <si>
    <t>③販売予定</t>
    <rPh sb="1" eb="3">
      <t>ハンバイ</t>
    </rPh>
    <rPh sb="3" eb="5">
      <t>ヨテイ</t>
    </rPh>
    <phoneticPr fontId="3"/>
  </si>
  <si>
    <t xml:space="preserve">  同じ副産物を販売</t>
    <rPh sb="2" eb="3">
      <t>オナ</t>
    </rPh>
    <rPh sb="4" eb="5">
      <t>フク</t>
    </rPh>
    <rPh sb="5" eb="6">
      <t>サン</t>
    </rPh>
    <rPh sb="6" eb="7">
      <t>ブツ</t>
    </rPh>
    <rPh sb="8" eb="10">
      <t>ハンバイ</t>
    </rPh>
    <phoneticPr fontId="3"/>
  </si>
  <si>
    <t>②×③－①</t>
    <phoneticPr fontId="3"/>
  </si>
  <si>
    <t>していた場合の収益</t>
    <rPh sb="4" eb="6">
      <t>バアイ</t>
    </rPh>
    <rPh sb="7" eb="9">
      <t>シュウエキ</t>
    </rPh>
    <phoneticPr fontId="3"/>
  </si>
  <si>
    <t>（千円/ｔ）</t>
    <rPh sb="1" eb="2">
      <t>セン</t>
    </rPh>
    <rPh sb="2" eb="3">
      <t>エン</t>
    </rPh>
    <phoneticPr fontId="3"/>
  </si>
  <si>
    <t>　(カ)生産力維持効果</t>
    <rPh sb="4" eb="7">
      <t>セイサンリョク</t>
    </rPh>
    <rPh sb="7" eb="9">
      <t>イジ</t>
    </rPh>
    <rPh sb="9" eb="11">
      <t>コウカ</t>
    </rPh>
    <phoneticPr fontId="3"/>
  </si>
  <si>
    <t>　　a　農業生産を維持する効果</t>
    <rPh sb="4" eb="6">
      <t>ノウギョウ</t>
    </rPh>
    <rPh sb="6" eb="7">
      <t>ショウ</t>
    </rPh>
    <rPh sb="7" eb="8">
      <t>サン</t>
    </rPh>
    <rPh sb="9" eb="11">
      <t>イジ</t>
    </rPh>
    <rPh sb="13" eb="15">
      <t>コウカ</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</si>
  <si>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</si>
  <si>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</si>
  <si>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⑦所得率</t>
    <rPh sb="1" eb="4">
      <t>ショトクリツ</t>
    </rPh>
    <phoneticPr fontId="3"/>
  </si>
  <si>
    <t>⑧生産コスト節減効果（労働費）との重複</t>
  </si>
  <si>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</si>
  <si>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</si>
  <si>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</si>
  <si>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</si>
  <si>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</si>
  <si>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⑨重複労働</t>
    <rPh sb="1" eb="3">
      <t>チョウフク</t>
    </rPh>
    <rPh sb="3" eb="5">
      <t>ロウドウ</t>
    </rPh>
    <phoneticPr fontId="3"/>
  </si>
  <si>
    <t xml:space="preserve">⑩労賃単価 </t>
    <rPh sb="1" eb="3">
      <t>ロウチン</t>
    </rPh>
    <rPh sb="3" eb="5">
      <t>タンカ</t>
    </rPh>
    <phoneticPr fontId="3"/>
  </si>
  <si>
    <t>①－②</t>
    <phoneticPr fontId="3"/>
  </si>
  <si>
    <t xml:space="preserve"> ⑨×⑩</t>
    <phoneticPr fontId="3"/>
  </si>
  <si>
    <t>（⑤×⑥×⑦－⑧）</t>
    <phoneticPr fontId="3"/>
  </si>
  <si>
    <t>（kg/10a）</t>
    <phoneticPr fontId="3"/>
  </si>
  <si>
    <t xml:space="preserve"> (円/hr)</t>
    <rPh sb="2" eb="3">
      <t>エン</t>
    </rPh>
    <phoneticPr fontId="3"/>
  </si>
  <si>
    <t>⑦の所得率算出の具体的な見込み方法</t>
    <rPh sb="2" eb="4">
      <t>ショトク</t>
    </rPh>
    <rPh sb="4" eb="5">
      <t>リツ</t>
    </rPh>
    <rPh sb="5" eb="7">
      <t>サンシュツ</t>
    </rPh>
    <rPh sb="8" eb="11">
      <t>グタイテキ</t>
    </rPh>
    <phoneticPr fontId="3"/>
  </si>
  <si>
    <t>　　b　生産力維持効果計</t>
    <rPh sb="4" eb="7">
      <t>セイサンリョク</t>
    </rPh>
    <rPh sb="7" eb="9">
      <t>イジ</t>
    </rPh>
    <rPh sb="9" eb="11">
      <t>コウカ</t>
    </rPh>
    <rPh sb="11" eb="12">
      <t>ケイ</t>
    </rPh>
    <phoneticPr fontId="3"/>
  </si>
  <si>
    <t>　a　農業生産を維持する効果</t>
    <rPh sb="3" eb="5">
      <t>ノウギョウ</t>
    </rPh>
    <rPh sb="5" eb="6">
      <t>ショウ</t>
    </rPh>
    <rPh sb="6" eb="7">
      <t>サン</t>
    </rPh>
    <rPh sb="8" eb="10">
      <t>イジ</t>
    </rPh>
    <rPh sb="12" eb="14">
      <t>コウカ</t>
    </rPh>
    <phoneticPr fontId="3"/>
  </si>
  <si>
    <t>　　　　　　計</t>
    <rPh sb="6" eb="7">
      <t>ケイ</t>
    </rPh>
    <phoneticPr fontId="3"/>
  </si>
  <si>
    <t>　(キ)被害防止生産安定効果</t>
    <rPh sb="4" eb="6">
      <t>ヒガイ</t>
    </rPh>
    <rPh sb="6" eb="8">
      <t>ボウシ</t>
    </rPh>
    <rPh sb="8" eb="10">
      <t>セイサン</t>
    </rPh>
    <rPh sb="10" eb="12">
      <t>アンテイ</t>
    </rPh>
    <rPh sb="12" eb="14">
      <t>コウカ</t>
    </rPh>
    <phoneticPr fontId="3"/>
  </si>
  <si>
    <t>　　a　施設等の導入による気象災害等からの被害防止生産安定効果</t>
    <rPh sb="4" eb="6">
      <t>シセツ</t>
    </rPh>
    <rPh sb="6" eb="7">
      <t>トウ</t>
    </rPh>
    <rPh sb="8" eb="10">
      <t>ドウニュウ</t>
    </rPh>
    <rPh sb="13" eb="15">
      <t>キショウ</t>
    </rPh>
    <rPh sb="15" eb="17">
      <t>サイガイ</t>
    </rPh>
    <rPh sb="17" eb="18">
      <t>ナド</t>
    </rPh>
    <rPh sb="21" eb="23">
      <t>ヒガイ</t>
    </rPh>
    <rPh sb="23" eb="25">
      <t>ボウシ</t>
    </rPh>
    <rPh sb="25" eb="27">
      <t>セイサン</t>
    </rPh>
    <rPh sb="27" eb="29">
      <t>アンテイ</t>
    </rPh>
    <rPh sb="29" eb="31">
      <t>コウカ</t>
    </rPh>
    <phoneticPr fontId="3"/>
  </si>
  <si>
    <t>　　　（産地管理施設、農産物被害防止施設の場合）</t>
    <rPh sb="4" eb="6">
      <t>サンチ</t>
    </rPh>
    <rPh sb="6" eb="8">
      <t>カンリ</t>
    </rPh>
    <rPh sb="8" eb="10">
      <t>シセツ</t>
    </rPh>
    <rPh sb="11" eb="14">
      <t>ノウサンブツ</t>
    </rPh>
    <rPh sb="14" eb="16">
      <t>ヒガイ</t>
    </rPh>
    <rPh sb="16" eb="18">
      <t>ボウシ</t>
    </rPh>
    <rPh sb="18" eb="20">
      <t>シセツ</t>
    </rPh>
    <rPh sb="21" eb="23">
      <t>バアイ</t>
    </rPh>
    <phoneticPr fontId="3"/>
  </si>
  <si>
    <t>事業実施前の被害の状況</t>
    <rPh sb="0" eb="2">
      <t>ジギョウ</t>
    </rPh>
    <rPh sb="2" eb="4">
      <t>ジッシ</t>
    </rPh>
    <rPh sb="4" eb="5">
      <t>マエ</t>
    </rPh>
    <rPh sb="6" eb="8">
      <t>ヒガイ</t>
    </rPh>
    <rPh sb="9" eb="11">
      <t>ジョウキョウ</t>
    </rPh>
    <phoneticPr fontId="3"/>
  </si>
  <si>
    <t>事業実施後の被害の見込み</t>
    <rPh sb="0" eb="2">
      <t>ジギョウ</t>
    </rPh>
    <rPh sb="2" eb="4">
      <t>ジッシ</t>
    </rPh>
    <rPh sb="4" eb="5">
      <t>ゴ</t>
    </rPh>
    <rPh sb="6" eb="8">
      <t>ヒガイ</t>
    </rPh>
    <rPh sb="9" eb="11">
      <t>ミコ</t>
    </rPh>
    <phoneticPr fontId="3"/>
  </si>
  <si>
    <t>①被害により出荷</t>
    <rPh sb="1" eb="3">
      <t>ヒガイ</t>
    </rPh>
    <phoneticPr fontId="3"/>
  </si>
  <si>
    <t>②事業実施前の</t>
    <rPh sb="1" eb="3">
      <t>ジギョウ</t>
    </rPh>
    <rPh sb="3" eb="5">
      <t>ジッシ</t>
    </rPh>
    <rPh sb="5" eb="6">
      <t>マエ</t>
    </rPh>
    <phoneticPr fontId="3"/>
  </si>
  <si>
    <t>③被害により品質</t>
    <rPh sb="1" eb="3">
      <t>ヒガイ</t>
    </rPh>
    <phoneticPr fontId="3"/>
  </si>
  <si>
    <t>④③の被害による</t>
    <rPh sb="3" eb="5">
      <t>ヒガイ</t>
    </rPh>
    <phoneticPr fontId="3"/>
  </si>
  <si>
    <t>⑤事業実施前10</t>
    <rPh sb="1" eb="3">
      <t>ジギョウ</t>
    </rPh>
    <rPh sb="3" eb="5">
      <t>ジッシ</t>
    </rPh>
    <rPh sb="5" eb="6">
      <t>マエ</t>
    </rPh>
    <phoneticPr fontId="3"/>
  </si>
  <si>
    <t>⑥事業実施前の</t>
    <rPh sb="1" eb="3">
      <t>ジギョウ</t>
    </rPh>
    <rPh sb="3" eb="5">
      <t>ジッシ</t>
    </rPh>
    <rPh sb="5" eb="6">
      <t>マエ</t>
    </rPh>
    <phoneticPr fontId="3"/>
  </si>
  <si>
    <t>⑦被害により出荷</t>
    <rPh sb="1" eb="3">
      <t>ヒガイ</t>
    </rPh>
    <rPh sb="6" eb="8">
      <t>シュッカ</t>
    </rPh>
    <phoneticPr fontId="3"/>
  </si>
  <si>
    <t>⑧被害により</t>
    <rPh sb="1" eb="3">
      <t>ヒガイ</t>
    </rPh>
    <phoneticPr fontId="3"/>
  </si>
  <si>
    <t>⑨事業実施後</t>
    <rPh sb="1" eb="3">
      <t>ジギョウ</t>
    </rPh>
    <rPh sb="3" eb="5">
      <t>ジッシ</t>
    </rPh>
    <rPh sb="5" eb="6">
      <t>ゴ</t>
    </rPh>
    <phoneticPr fontId="3"/>
  </si>
  <si>
    <t>出来なくなった量</t>
    <rPh sb="0" eb="2">
      <t>デキ</t>
    </rPh>
    <phoneticPr fontId="3"/>
  </si>
  <si>
    <t>　平均販売価格</t>
    <rPh sb="1" eb="2">
      <t>ヒラ</t>
    </rPh>
    <rPh sb="2" eb="3">
      <t>ヘイキン</t>
    </rPh>
    <rPh sb="3" eb="5">
      <t>ハンバイ</t>
    </rPh>
    <rPh sb="5" eb="7">
      <t>カカク</t>
    </rPh>
    <phoneticPr fontId="3"/>
  </si>
  <si>
    <t>低下して出荷した量</t>
    <rPh sb="0" eb="2">
      <t>テイカ</t>
    </rPh>
    <phoneticPr fontId="3"/>
  </si>
  <si>
    <t xml:space="preserve">  平均販売単</t>
    <rPh sb="2" eb="4">
      <t>ヘイキン</t>
    </rPh>
    <rPh sb="4" eb="6">
      <t>ハンバイ</t>
    </rPh>
    <rPh sb="6" eb="7">
      <t>タン</t>
    </rPh>
    <phoneticPr fontId="3"/>
  </si>
  <si>
    <t xml:space="preserve"> 年間における気象</t>
    <rPh sb="1" eb="3">
      <t>ネンカン</t>
    </rPh>
    <rPh sb="7" eb="9">
      <t>キショウ</t>
    </rPh>
    <phoneticPr fontId="3"/>
  </si>
  <si>
    <t>被害額</t>
    <rPh sb="0" eb="2">
      <t>ヒガイ</t>
    </rPh>
    <rPh sb="2" eb="3">
      <t>ガク</t>
    </rPh>
    <phoneticPr fontId="3"/>
  </si>
  <si>
    <t>できなくなる量</t>
    <rPh sb="6" eb="7">
      <t>リョウ</t>
    </rPh>
    <phoneticPr fontId="3"/>
  </si>
  <si>
    <t>品質低下し</t>
    <rPh sb="0" eb="2">
      <t>ヒンシツ</t>
    </rPh>
    <rPh sb="2" eb="4">
      <t>テイカ</t>
    </rPh>
    <phoneticPr fontId="3"/>
  </si>
  <si>
    <t>の被害額</t>
    <rPh sb="1" eb="2">
      <t>ヒ</t>
    </rPh>
    <rPh sb="2" eb="3">
      <t>ヒガイ</t>
    </rPh>
    <rPh sb="3" eb="4">
      <t>ガク</t>
    </rPh>
    <phoneticPr fontId="3"/>
  </si>
  <si>
    <t>⑥-⑨</t>
    <phoneticPr fontId="3"/>
  </si>
  <si>
    <t xml:space="preserve"> 下落額</t>
    <rPh sb="1" eb="3">
      <t>ゲラク</t>
    </rPh>
    <rPh sb="3" eb="4">
      <t>ガク</t>
    </rPh>
    <phoneticPr fontId="3"/>
  </si>
  <si>
    <t xml:space="preserve"> 災害の割合</t>
    <rPh sb="1" eb="3">
      <t>サイガイ</t>
    </rPh>
    <rPh sb="4" eb="6">
      <t>ワリアイ</t>
    </rPh>
    <phoneticPr fontId="3"/>
  </si>
  <si>
    <t>(①×②+③×④)×⑤</t>
    <phoneticPr fontId="2"/>
  </si>
  <si>
    <t>　て出荷する量</t>
    <rPh sb="2" eb="4">
      <t>シュッカ</t>
    </rPh>
    <rPh sb="6" eb="7">
      <t>リョウ</t>
    </rPh>
    <phoneticPr fontId="3"/>
  </si>
  <si>
    <t>(⑦×②+⑧×④)×⑤</t>
    <phoneticPr fontId="2"/>
  </si>
  <si>
    <t xml:space="preserve">   （ ｔ ）</t>
    <phoneticPr fontId="3"/>
  </si>
  <si>
    <t xml:space="preserve">   （千円/ｔ）</t>
    <rPh sb="4" eb="6">
      <t>センエン</t>
    </rPh>
    <phoneticPr fontId="3"/>
  </si>
  <si>
    <t xml:space="preserve">   （ｔ/年）</t>
    <rPh sb="6" eb="7">
      <t>ネン</t>
    </rPh>
    <phoneticPr fontId="3"/>
  </si>
  <si>
    <t xml:space="preserve"> (%)  </t>
    <phoneticPr fontId="3"/>
  </si>
  <si>
    <t>（ｔ /年）</t>
    <rPh sb="4" eb="5">
      <t>ネン</t>
    </rPh>
    <phoneticPr fontId="3"/>
  </si>
  <si>
    <t>（ ｔ /年）</t>
    <rPh sb="5" eb="6">
      <t>ネン</t>
    </rPh>
    <phoneticPr fontId="3"/>
  </si>
  <si>
    <t>　　b　被害防止生産安定効果計</t>
    <rPh sb="4" eb="6">
      <t>ヒガイ</t>
    </rPh>
    <rPh sb="6" eb="8">
      <t>ボウシ</t>
    </rPh>
    <rPh sb="8" eb="10">
      <t>セイサン</t>
    </rPh>
    <rPh sb="10" eb="12">
      <t>アンテイ</t>
    </rPh>
    <rPh sb="12" eb="14">
      <t>コウカ</t>
    </rPh>
    <rPh sb="14" eb="15">
      <t>ケイ</t>
    </rPh>
    <phoneticPr fontId="3"/>
  </si>
  <si>
    <t>　a　施設等の導入による気象災害等からの被害防止生産安定効果</t>
    <phoneticPr fontId="3"/>
  </si>
  <si>
    <t>　(ク)雇用創出効果</t>
    <rPh sb="4" eb="6">
      <t>コヨウ</t>
    </rPh>
    <rPh sb="6" eb="8">
      <t>ソウシュツ</t>
    </rPh>
    <rPh sb="8" eb="10">
      <t>コウカ</t>
    </rPh>
    <phoneticPr fontId="3"/>
  </si>
  <si>
    <t>　　a　農家雇用創出効果</t>
    <rPh sb="4" eb="6">
      <t>ノウカ</t>
    </rPh>
    <rPh sb="6" eb="8">
      <t>コヨウ</t>
    </rPh>
    <rPh sb="8" eb="10">
      <t>ソウシュツ</t>
    </rPh>
    <rPh sb="10" eb="12">
      <t>コウカ</t>
    </rPh>
    <phoneticPr fontId="2"/>
  </si>
  <si>
    <t>農家雇用人員</t>
    <rPh sb="0" eb="2">
      <t>ノウカ</t>
    </rPh>
    <phoneticPr fontId="3"/>
  </si>
  <si>
    <t>①計画賃金</t>
    <rPh sb="1" eb="3">
      <t>ケイカク</t>
    </rPh>
    <rPh sb="3" eb="5">
      <t>チンギン</t>
    </rPh>
    <phoneticPr fontId="3"/>
  </si>
  <si>
    <t>②当該施設での雇用</t>
    <rPh sb="1" eb="3">
      <t>トウガイ</t>
    </rPh>
    <rPh sb="3" eb="5">
      <t>シセツ</t>
    </rPh>
    <rPh sb="7" eb="9">
      <t>コヨウ</t>
    </rPh>
    <phoneticPr fontId="3"/>
  </si>
  <si>
    <t>施設名</t>
  </si>
  <si>
    <t>により失われる収入</t>
    <phoneticPr fontId="3"/>
  </si>
  <si>
    <t>③＝①－②</t>
    <phoneticPr fontId="3"/>
  </si>
  <si>
    <t>（人）</t>
  </si>
  <si>
    <t>（千円/年）</t>
    <rPh sb="1" eb="3">
      <t>センエン</t>
    </rPh>
    <rPh sb="4" eb="5">
      <t>ネン</t>
    </rPh>
    <phoneticPr fontId="3"/>
  </si>
  <si>
    <t>（千円）</t>
    <phoneticPr fontId="2"/>
  </si>
  <si>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3"/>
  </si>
  <si>
    <t>データ出典</t>
    <rPh sb="3" eb="5">
      <t>シュッテン</t>
    </rPh>
    <phoneticPr fontId="3"/>
  </si>
  <si>
    <t>　　b　雇用機会増加効果</t>
    <rPh sb="4" eb="6">
      <t>コヨウ</t>
    </rPh>
    <rPh sb="6" eb="8">
      <t>キカイ</t>
    </rPh>
    <rPh sb="8" eb="10">
      <t>ゾウカ</t>
    </rPh>
    <rPh sb="10" eb="12">
      <t>コウカ</t>
    </rPh>
    <phoneticPr fontId="2"/>
  </si>
  <si>
    <t>雇用人員</t>
    <rPh sb="0" eb="2">
      <t>コヨウ</t>
    </rPh>
    <phoneticPr fontId="3"/>
  </si>
  <si>
    <t>　　c　雇用創出効果計</t>
    <rPh sb="4" eb="6">
      <t>コヨウ</t>
    </rPh>
    <rPh sb="6" eb="8">
      <t>ソウシュツ</t>
    </rPh>
    <rPh sb="8" eb="10">
      <t>コウカ</t>
    </rPh>
    <rPh sb="10" eb="11">
      <t>ケイ</t>
    </rPh>
    <phoneticPr fontId="3"/>
  </si>
  <si>
    <t>　a　農家雇用創出効果</t>
    <rPh sb="3" eb="5">
      <t>ノウカ</t>
    </rPh>
    <rPh sb="5" eb="7">
      <t>コヨウ</t>
    </rPh>
    <rPh sb="7" eb="9">
      <t>ソウシュツ</t>
    </rPh>
    <rPh sb="9" eb="11">
      <t>コウカ</t>
    </rPh>
    <phoneticPr fontId="3"/>
  </si>
  <si>
    <t>　b　雇用機会増加効果</t>
    <rPh sb="3" eb="5">
      <t>コヨウ</t>
    </rPh>
    <rPh sb="5" eb="7">
      <t>キカイ</t>
    </rPh>
    <rPh sb="7" eb="9">
      <t>ゾウカ</t>
    </rPh>
    <rPh sb="9" eb="11">
      <t>コウカ</t>
    </rPh>
    <phoneticPr fontId="3"/>
  </si>
  <si>
    <t>　(ケ)地域関連産業波及効果</t>
    <rPh sb="4" eb="6">
      <t>チイキ</t>
    </rPh>
    <rPh sb="6" eb="8">
      <t>カンレン</t>
    </rPh>
    <rPh sb="8" eb="10">
      <t>サンギョウ</t>
    </rPh>
    <rPh sb="10" eb="12">
      <t>ハキュウ</t>
    </rPh>
    <rPh sb="12" eb="14">
      <t>コウカ</t>
    </rPh>
    <phoneticPr fontId="3"/>
  </si>
  <si>
    <t>施設名</t>
    <rPh sb="0" eb="3">
      <t>シセツメイ</t>
    </rPh>
    <phoneticPr fontId="2"/>
  </si>
  <si>
    <t>地域関連産業名</t>
    <rPh sb="0" eb="2">
      <t>チイキ</t>
    </rPh>
    <rPh sb="2" eb="4">
      <t>カンレン</t>
    </rPh>
    <rPh sb="4" eb="6">
      <t>サンギョウ</t>
    </rPh>
    <rPh sb="6" eb="7">
      <t>メイ</t>
    </rPh>
    <phoneticPr fontId="2"/>
  </si>
  <si>
    <t>①現況取引額</t>
    <rPh sb="1" eb="3">
      <t>ゲンキョウ</t>
    </rPh>
    <rPh sb="3" eb="6">
      <t>トリヒキガク</t>
    </rPh>
    <phoneticPr fontId="2"/>
  </si>
  <si>
    <t>②計画取引額</t>
    <rPh sb="1" eb="3">
      <t>ケイカク</t>
    </rPh>
    <rPh sb="3" eb="6">
      <t>トリヒキガク</t>
    </rPh>
    <phoneticPr fontId="2"/>
  </si>
  <si>
    <t>③利益率</t>
    <rPh sb="1" eb="4">
      <t>リエキリツ</t>
    </rPh>
    <phoneticPr fontId="2"/>
  </si>
  <si>
    <t>年効果額</t>
    <rPh sb="0" eb="1">
      <t>ネン</t>
    </rPh>
    <rPh sb="1" eb="3">
      <t>コウカ</t>
    </rPh>
    <rPh sb="3" eb="4">
      <t>ガク</t>
    </rPh>
    <phoneticPr fontId="2"/>
  </si>
  <si>
    <t>項目名</t>
    <rPh sb="0" eb="3">
      <t>コウモクメイ</t>
    </rPh>
    <phoneticPr fontId="2"/>
  </si>
  <si>
    <t>（②－①）×③</t>
    <phoneticPr fontId="2"/>
  </si>
  <si>
    <t>(千円）</t>
    <rPh sb="1" eb="3">
      <t>センエン</t>
    </rPh>
    <phoneticPr fontId="2"/>
  </si>
  <si>
    <t>（％）</t>
    <phoneticPr fontId="2"/>
  </si>
  <si>
    <t>計</t>
    <rPh sb="0" eb="1">
      <t>ケイ</t>
    </rPh>
    <phoneticPr fontId="2"/>
  </si>
  <si>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2"/>
  </si>
  <si>
    <t>　(コ)有機物生産量増加効果</t>
    <rPh sb="4" eb="7">
      <t>ユウキブツ</t>
    </rPh>
    <rPh sb="7" eb="10">
      <t>セイサンリョウ</t>
    </rPh>
    <rPh sb="10" eb="12">
      <t>ゾウカ</t>
    </rPh>
    <rPh sb="12" eb="14">
      <t>コウカ</t>
    </rPh>
    <phoneticPr fontId="2"/>
  </si>
  <si>
    <t>項　　目</t>
    <rPh sb="0" eb="1">
      <t>コウ</t>
    </rPh>
    <rPh sb="3" eb="4">
      <t>メ</t>
    </rPh>
    <phoneticPr fontId="2"/>
  </si>
  <si>
    <t>計算式</t>
    <rPh sb="0" eb="3">
      <t>ケイサンシキ</t>
    </rPh>
    <phoneticPr fontId="2"/>
  </si>
  <si>
    <t>数量</t>
    <rPh sb="0" eb="2">
      <t>スウリョウ</t>
    </rPh>
    <phoneticPr fontId="2"/>
  </si>
  <si>
    <t>単位</t>
    <rPh sb="0" eb="2">
      <t>タンイ</t>
    </rPh>
    <phoneticPr fontId="2"/>
  </si>
  <si>
    <t>備考(算出根拠）</t>
    <rPh sb="0" eb="2">
      <t>ビコウ</t>
    </rPh>
    <rPh sb="3" eb="5">
      <t>サンシュツ</t>
    </rPh>
    <rPh sb="5" eb="7">
      <t>コンキョ</t>
    </rPh>
    <phoneticPr fontId="2"/>
  </si>
  <si>
    <t xml:space="preserve"> 事業実施後有機物製造量</t>
    <rPh sb="1" eb="3">
      <t>ジギョウ</t>
    </rPh>
    <rPh sb="3" eb="6">
      <t>ジッシゴ</t>
    </rPh>
    <rPh sb="6" eb="9">
      <t>ユウキブツ</t>
    </rPh>
    <rPh sb="9" eb="12">
      <t>セイゾウリョウ</t>
    </rPh>
    <phoneticPr fontId="2"/>
  </si>
  <si>
    <t>①</t>
    <phoneticPr fontId="2"/>
  </si>
  <si>
    <t>ｔ</t>
    <phoneticPr fontId="2"/>
  </si>
  <si>
    <t>事業計画資料より</t>
    <rPh sb="0" eb="2">
      <t>ジギョウ</t>
    </rPh>
    <rPh sb="2" eb="4">
      <t>ケイカク</t>
    </rPh>
    <rPh sb="4" eb="6">
      <t>シリョウ</t>
    </rPh>
    <phoneticPr fontId="2"/>
  </si>
  <si>
    <t xml:space="preserve"> 事業実施有機物製造量</t>
    <rPh sb="1" eb="3">
      <t>ジギョウ</t>
    </rPh>
    <rPh sb="3" eb="5">
      <t>ジッシ</t>
    </rPh>
    <rPh sb="5" eb="8">
      <t>ユウキブツ</t>
    </rPh>
    <rPh sb="8" eb="11">
      <t>セイゾウリョウ</t>
    </rPh>
    <phoneticPr fontId="2"/>
  </si>
  <si>
    <t>②</t>
    <phoneticPr fontId="2"/>
  </si>
  <si>
    <t xml:space="preserve"> 有機物製造増加量</t>
    <rPh sb="1" eb="4">
      <t>ユウキブツ</t>
    </rPh>
    <rPh sb="4" eb="6">
      <t>セイゾウ</t>
    </rPh>
    <rPh sb="6" eb="9">
      <t>ゾウカリョウ</t>
    </rPh>
    <phoneticPr fontId="2"/>
  </si>
  <si>
    <t>③＝①－②</t>
    <phoneticPr fontId="2"/>
  </si>
  <si>
    <t xml:space="preserve"> 地域内販売単価</t>
    <rPh sb="1" eb="4">
      <t>チイキナイ</t>
    </rPh>
    <rPh sb="4" eb="6">
      <t>ハンバイ</t>
    </rPh>
    <rPh sb="6" eb="8">
      <t>タンカ</t>
    </rPh>
    <phoneticPr fontId="2"/>
  </si>
  <si>
    <t>④</t>
    <phoneticPr fontId="2"/>
  </si>
  <si>
    <t>円/ｔ</t>
    <rPh sb="0" eb="1">
      <t>エン</t>
    </rPh>
    <phoneticPr fontId="2"/>
  </si>
  <si>
    <t xml:space="preserve"> 維持管理費</t>
    <rPh sb="1" eb="3">
      <t>イジ</t>
    </rPh>
    <rPh sb="3" eb="6">
      <t>カンリヒ</t>
    </rPh>
    <phoneticPr fontId="2"/>
  </si>
  <si>
    <t>⑤</t>
    <phoneticPr fontId="2"/>
  </si>
  <si>
    <t>円</t>
    <rPh sb="0" eb="1">
      <t>エン</t>
    </rPh>
    <phoneticPr fontId="2"/>
  </si>
  <si>
    <t xml:space="preserve"> 有機物生産量増加効果額</t>
    <rPh sb="1" eb="4">
      <t>ユウキブツ</t>
    </rPh>
    <rPh sb="4" eb="6">
      <t>セイサン</t>
    </rPh>
    <rPh sb="6" eb="7">
      <t>リョウ</t>
    </rPh>
    <rPh sb="7" eb="9">
      <t>ゾウカ</t>
    </rPh>
    <rPh sb="9" eb="11">
      <t>コウカ</t>
    </rPh>
    <rPh sb="11" eb="12">
      <t>ガク</t>
    </rPh>
    <phoneticPr fontId="2"/>
  </si>
  <si>
    <t>⑥＝③×④－⑤</t>
    <phoneticPr fontId="2"/>
  </si>
  <si>
    <t>　注：有機物とは、堆きゅう肥、生ゴミ、作物残さ等を含み、事業内容に応じて有機物の種類を記入する。</t>
    <rPh sb="1" eb="2">
      <t>チュウ</t>
    </rPh>
    <rPh sb="3" eb="6">
      <t>ユウキブツ</t>
    </rPh>
    <rPh sb="9" eb="10">
      <t>ツイ</t>
    </rPh>
    <rPh sb="13" eb="14">
      <t>ヒ</t>
    </rPh>
    <rPh sb="15" eb="16">
      <t>ナマ</t>
    </rPh>
    <rPh sb="19" eb="21">
      <t>サクモツ</t>
    </rPh>
    <rPh sb="21" eb="22">
      <t>ザン</t>
    </rPh>
    <rPh sb="23" eb="24">
      <t>トウ</t>
    </rPh>
    <rPh sb="25" eb="26">
      <t>フク</t>
    </rPh>
    <rPh sb="28" eb="30">
      <t>ジギョウ</t>
    </rPh>
    <rPh sb="30" eb="32">
      <t>ナイヨウ</t>
    </rPh>
    <rPh sb="33" eb="34">
      <t>オウ</t>
    </rPh>
    <rPh sb="36" eb="39">
      <t>ユウキブツ</t>
    </rPh>
    <rPh sb="40" eb="42">
      <t>シュルイ</t>
    </rPh>
    <rPh sb="43" eb="45">
      <t>キニュウ</t>
    </rPh>
    <phoneticPr fontId="2"/>
  </si>
  <si>
    <t>　(サ)地域生活環境改善効果</t>
    <rPh sb="4" eb="6">
      <t>チイキ</t>
    </rPh>
    <rPh sb="6" eb="8">
      <t>セイカツ</t>
    </rPh>
    <rPh sb="8" eb="10">
      <t>カンキョウ</t>
    </rPh>
    <rPh sb="10" eb="12">
      <t>カイゼン</t>
    </rPh>
    <rPh sb="12" eb="14">
      <t>コウカ</t>
    </rPh>
    <phoneticPr fontId="2"/>
  </si>
  <si>
    <t>　　a　衛生水準向上効果</t>
    <rPh sb="4" eb="6">
      <t>エイセイ</t>
    </rPh>
    <rPh sb="6" eb="8">
      <t>スイジュン</t>
    </rPh>
    <rPh sb="8" eb="10">
      <t>コウジョウ</t>
    </rPh>
    <rPh sb="10" eb="12">
      <t>コウカ</t>
    </rPh>
    <phoneticPr fontId="2"/>
  </si>
  <si>
    <t>項　　　目</t>
    <rPh sb="0" eb="1">
      <t>コウ</t>
    </rPh>
    <rPh sb="4" eb="5">
      <t>メ</t>
    </rPh>
    <phoneticPr fontId="2"/>
  </si>
  <si>
    <t xml:space="preserve"> 家畜排せつ物(廃棄物）当たり防臭剤等の薬剤散布単価</t>
    <rPh sb="1" eb="3">
      <t>カチク</t>
    </rPh>
    <rPh sb="3" eb="4">
      <t>ハイ</t>
    </rPh>
    <rPh sb="6" eb="7">
      <t>ブツ</t>
    </rPh>
    <rPh sb="8" eb="11">
      <t>ハイキブツ</t>
    </rPh>
    <rPh sb="12" eb="13">
      <t>ア</t>
    </rPh>
    <rPh sb="15" eb="18">
      <t>ボウシュウザイ</t>
    </rPh>
    <rPh sb="18" eb="19">
      <t>トウ</t>
    </rPh>
    <rPh sb="20" eb="22">
      <t>ヤクザイ</t>
    </rPh>
    <rPh sb="22" eb="24">
      <t>サンプ</t>
    </rPh>
    <rPh sb="24" eb="26">
      <t>タンカ</t>
    </rPh>
    <phoneticPr fontId="2"/>
  </si>
  <si>
    <t>定数</t>
    <rPh sb="0" eb="2">
      <t>テイスウ</t>
    </rPh>
    <phoneticPr fontId="2"/>
  </si>
  <si>
    <t xml:space="preserve"> 家畜排せつ物(廃棄物）量</t>
    <rPh sb="1" eb="3">
      <t>カチク</t>
    </rPh>
    <rPh sb="3" eb="4">
      <t>ハイ</t>
    </rPh>
    <rPh sb="6" eb="7">
      <t>ブツ</t>
    </rPh>
    <rPh sb="8" eb="11">
      <t>ハイキブツ</t>
    </rPh>
    <rPh sb="12" eb="13">
      <t>リョウ</t>
    </rPh>
    <phoneticPr fontId="2"/>
  </si>
  <si>
    <t xml:space="preserve"> 衛生水準向上効果</t>
    <rPh sb="1" eb="3">
      <t>エイセイ</t>
    </rPh>
    <rPh sb="3" eb="5">
      <t>スイジュン</t>
    </rPh>
    <rPh sb="5" eb="7">
      <t>コウジョウ</t>
    </rPh>
    <rPh sb="7" eb="9">
      <t>コウカ</t>
    </rPh>
    <phoneticPr fontId="2"/>
  </si>
  <si>
    <t>③＝①×②</t>
    <phoneticPr fontId="2"/>
  </si>
  <si>
    <t>千円</t>
    <rPh sb="0" eb="2">
      <t>センエン</t>
    </rPh>
    <phoneticPr fontId="2"/>
  </si>
  <si>
    <t>　注：民家等と離れている畜舎については、算出しないこと。</t>
    <rPh sb="1" eb="2">
      <t>チュウ</t>
    </rPh>
    <rPh sb="3" eb="5">
      <t>ミンカ</t>
    </rPh>
    <rPh sb="5" eb="6">
      <t>トウ</t>
    </rPh>
    <rPh sb="7" eb="8">
      <t>ハナ</t>
    </rPh>
    <rPh sb="12" eb="14">
      <t>チクシャ</t>
    </rPh>
    <rPh sb="20" eb="22">
      <t>サンシュツ</t>
    </rPh>
    <phoneticPr fontId="2"/>
  </si>
  <si>
    <t>　　b　水質保全効果</t>
    <rPh sb="4" eb="6">
      <t>スイシツ</t>
    </rPh>
    <rPh sb="6" eb="8">
      <t>ホゼン</t>
    </rPh>
    <rPh sb="8" eb="10">
      <t>コウカ</t>
    </rPh>
    <phoneticPr fontId="2"/>
  </si>
  <si>
    <t xml:space="preserve"> 経産牛</t>
    <rPh sb="1" eb="3">
      <t>ケイサン</t>
    </rPh>
    <rPh sb="3" eb="4">
      <t>ギュウ</t>
    </rPh>
    <phoneticPr fontId="2"/>
  </si>
  <si>
    <t>頭</t>
    <rPh sb="0" eb="1">
      <t>トウ</t>
    </rPh>
    <phoneticPr fontId="2"/>
  </si>
  <si>
    <t>事業計画資料より</t>
    <rPh sb="0" eb="6">
      <t>ジギョウケイカクシリョウ</t>
    </rPh>
    <phoneticPr fontId="2"/>
  </si>
  <si>
    <t>　 ふん尿量</t>
    <rPh sb="4" eb="5">
      <t>ニョウ</t>
    </rPh>
    <rPh sb="5" eb="6">
      <t>リョウ</t>
    </rPh>
    <phoneticPr fontId="2"/>
  </si>
  <si>
    <t>kg/頭/年</t>
    <rPh sb="3" eb="4">
      <t>トウ</t>
    </rPh>
    <rPh sb="5" eb="6">
      <t>ネン</t>
    </rPh>
    <phoneticPr fontId="2"/>
  </si>
  <si>
    <t>ふん、尿に含まれるＮの総量</t>
    <rPh sb="3" eb="4">
      <t>ニョウ</t>
    </rPh>
    <rPh sb="5" eb="6">
      <t>フク</t>
    </rPh>
    <rPh sb="11" eb="13">
      <t>ソウリョウ</t>
    </rPh>
    <phoneticPr fontId="2"/>
  </si>
  <si>
    <t xml:space="preserve"> 育成牛</t>
    <rPh sb="1" eb="3">
      <t>イクセイ</t>
    </rPh>
    <rPh sb="3" eb="4">
      <t>ギュウ</t>
    </rPh>
    <phoneticPr fontId="2"/>
  </si>
  <si>
    <t>③</t>
    <phoneticPr fontId="2"/>
  </si>
  <si>
    <t xml:space="preserve"> ○○○</t>
    <phoneticPr fontId="2"/>
  </si>
  <si>
    <t>⑥</t>
    <phoneticPr fontId="2"/>
  </si>
  <si>
    <t xml:space="preserve"> 年間窒素発生量</t>
    <rPh sb="1" eb="3">
      <t>ネンカン</t>
    </rPh>
    <rPh sb="3" eb="5">
      <t>チッソ</t>
    </rPh>
    <rPh sb="5" eb="8">
      <t>ハッセイリョウ</t>
    </rPh>
    <phoneticPr fontId="2"/>
  </si>
  <si>
    <t>⑦＝①×②＋③×④＋⑤×⑥</t>
    <phoneticPr fontId="2"/>
  </si>
  <si>
    <t>kg/年</t>
    <rPh sb="3" eb="4">
      <t>ネン</t>
    </rPh>
    <phoneticPr fontId="2"/>
  </si>
  <si>
    <t xml:space="preserve"> 流出比率</t>
    <rPh sb="1" eb="3">
      <t>リュウシュツ</t>
    </rPh>
    <rPh sb="3" eb="5">
      <t>ヒリツ</t>
    </rPh>
    <phoneticPr fontId="2"/>
  </si>
  <si>
    <t>⑧</t>
    <phoneticPr fontId="2"/>
  </si>
  <si>
    <t>％</t>
    <phoneticPr fontId="2"/>
  </si>
  <si>
    <t xml:space="preserve"> 処理必要Ｎ量</t>
    <rPh sb="1" eb="3">
      <t>ショリ</t>
    </rPh>
    <rPh sb="3" eb="5">
      <t>ヒツヨウ</t>
    </rPh>
    <rPh sb="6" eb="7">
      <t>リョウ</t>
    </rPh>
    <phoneticPr fontId="2"/>
  </si>
  <si>
    <t>⑨＝⑦×⑧</t>
    <phoneticPr fontId="2"/>
  </si>
  <si>
    <t xml:space="preserve"> 窒素浄化単価</t>
    <rPh sb="1" eb="3">
      <t>チッソ</t>
    </rPh>
    <rPh sb="3" eb="5">
      <t>ジョウカ</t>
    </rPh>
    <rPh sb="5" eb="7">
      <t>タンカ</t>
    </rPh>
    <phoneticPr fontId="2"/>
  </si>
  <si>
    <t>⑩</t>
    <phoneticPr fontId="2"/>
  </si>
  <si>
    <t>円/kg</t>
    <rPh sb="0" eb="1">
      <t>エン</t>
    </rPh>
    <phoneticPr fontId="2"/>
  </si>
  <si>
    <t xml:space="preserve"> 水質保全効果</t>
    <rPh sb="1" eb="5">
      <t>スイシツホゼン</t>
    </rPh>
    <rPh sb="5" eb="7">
      <t>コウカ</t>
    </rPh>
    <phoneticPr fontId="2"/>
  </si>
  <si>
    <t>⑪＝⑨×⑩</t>
    <phoneticPr fontId="2"/>
  </si>
  <si>
    <t>千円/年</t>
    <rPh sb="0" eb="2">
      <t>センエン</t>
    </rPh>
    <rPh sb="3" eb="4">
      <t>ネン</t>
    </rPh>
    <phoneticPr fontId="2"/>
  </si>
  <si>
    <t>　　c　地域生活環境改善効果計</t>
    <rPh sb="4" eb="6">
      <t>チイキ</t>
    </rPh>
    <rPh sb="6" eb="8">
      <t>セイカツ</t>
    </rPh>
    <rPh sb="8" eb="10">
      <t>カンキョウ</t>
    </rPh>
    <rPh sb="10" eb="12">
      <t>カイゼン</t>
    </rPh>
    <rPh sb="12" eb="14">
      <t>コウカ</t>
    </rPh>
    <rPh sb="14" eb="15">
      <t>ケイ</t>
    </rPh>
    <phoneticPr fontId="2"/>
  </si>
  <si>
    <t>（単位：千円）</t>
    <rPh sb="1" eb="3">
      <t>タンイ</t>
    </rPh>
    <rPh sb="4" eb="6">
      <t>センエン</t>
    </rPh>
    <phoneticPr fontId="2"/>
  </si>
  <si>
    <t>　a　衛生水準向上効果</t>
    <rPh sb="3" eb="5">
      <t>エイセイ</t>
    </rPh>
    <rPh sb="5" eb="7">
      <t>スイジュン</t>
    </rPh>
    <rPh sb="7" eb="9">
      <t>コウジョウ</t>
    </rPh>
    <rPh sb="9" eb="11">
      <t>コウカ</t>
    </rPh>
    <phoneticPr fontId="2"/>
  </si>
  <si>
    <t>　b　水質保全効果</t>
    <rPh sb="3" eb="7">
      <t>スイシツホゼン</t>
    </rPh>
    <rPh sb="7" eb="9">
      <t>コウカ</t>
    </rPh>
    <phoneticPr fontId="2"/>
  </si>
  <si>
    <t>　(シ)廃棄物処理費節減効果</t>
    <rPh sb="4" eb="7">
      <t>ハイキブツ</t>
    </rPh>
    <rPh sb="7" eb="10">
      <t>ショリヒ</t>
    </rPh>
    <rPh sb="10" eb="12">
      <t>セツゲン</t>
    </rPh>
    <rPh sb="12" eb="14">
      <t>コウカ</t>
    </rPh>
    <phoneticPr fontId="2"/>
  </si>
  <si>
    <t xml:space="preserve"> 廃棄物処理費</t>
    <rPh sb="1" eb="4">
      <t>ハイキブツ</t>
    </rPh>
    <rPh sb="4" eb="7">
      <t>ショリヒ</t>
    </rPh>
    <phoneticPr fontId="2"/>
  </si>
  <si>
    <t xml:space="preserve"> 処理単価</t>
    <rPh sb="1" eb="3">
      <t>ショリ</t>
    </rPh>
    <rPh sb="3" eb="5">
      <t>タンカ</t>
    </rPh>
    <phoneticPr fontId="2"/>
  </si>
  <si>
    <t xml:space="preserve"> 廃棄物処理節減効果額</t>
    <phoneticPr fontId="2"/>
  </si>
  <si>
    <t>　注１：生ゴミ、食品残さを一体的に処理する場合に算出すること。</t>
    <rPh sb="1" eb="2">
      <t>チュウ</t>
    </rPh>
    <rPh sb="4" eb="5">
      <t>ナマ</t>
    </rPh>
    <rPh sb="8" eb="10">
      <t>ショクヒン</t>
    </rPh>
    <rPh sb="10" eb="11">
      <t>ザン</t>
    </rPh>
    <rPh sb="13" eb="16">
      <t>イッタイテキ</t>
    </rPh>
    <rPh sb="17" eb="19">
      <t>ショリ</t>
    </rPh>
    <rPh sb="21" eb="23">
      <t>バアイ</t>
    </rPh>
    <rPh sb="24" eb="26">
      <t>サンシュツ</t>
    </rPh>
    <phoneticPr fontId="2"/>
  </si>
  <si>
    <t>　注２：処理単価は、実施地域の市町村等の一般廃棄物等の処理単価を使用すること。</t>
    <rPh sb="1" eb="2">
      <t>チュウ</t>
    </rPh>
    <rPh sb="4" eb="6">
      <t>ショリ</t>
    </rPh>
    <rPh sb="6" eb="8">
      <t>タンカ</t>
    </rPh>
    <rPh sb="10" eb="12">
      <t>ジッシ</t>
    </rPh>
    <rPh sb="12" eb="14">
      <t>チイキ</t>
    </rPh>
    <rPh sb="15" eb="18">
      <t>シチョウソン</t>
    </rPh>
    <rPh sb="18" eb="19">
      <t>トウ</t>
    </rPh>
    <rPh sb="20" eb="22">
      <t>イッパン</t>
    </rPh>
    <rPh sb="22" eb="25">
      <t>ハイキブツ</t>
    </rPh>
    <rPh sb="25" eb="26">
      <t>トウ</t>
    </rPh>
    <rPh sb="27" eb="29">
      <t>ショリ</t>
    </rPh>
    <rPh sb="29" eb="31">
      <t>タンカ</t>
    </rPh>
    <rPh sb="32" eb="34">
      <t>シヨウ</t>
    </rPh>
    <phoneticPr fontId="2"/>
  </si>
  <si>
    <r>
      <t>　(ス</t>
    </r>
    <r>
      <rPr>
        <sz val="10"/>
        <color indexed="8"/>
        <rFont val="ＭＳ 明朝"/>
        <family val="1"/>
        <charset val="128"/>
      </rPr>
      <t>)その他の効果</t>
    </r>
    <rPh sb="4" eb="7">
      <t>ソノタ</t>
    </rPh>
    <rPh sb="8" eb="10">
      <t>コウカ</t>
    </rPh>
    <phoneticPr fontId="2"/>
  </si>
  <si>
    <t>当該効果の内容</t>
    <rPh sb="0" eb="2">
      <t>トウガイ</t>
    </rPh>
    <rPh sb="2" eb="4">
      <t>コウカ</t>
    </rPh>
    <rPh sb="5" eb="7">
      <t>ナイヨウ</t>
    </rPh>
    <phoneticPr fontId="2"/>
  </si>
  <si>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2"/>
  </si>
  <si>
    <t>　　　　その他の効果合計</t>
    <rPh sb="4" eb="7">
      <t>ソノタ</t>
    </rPh>
    <rPh sb="8" eb="10">
      <t>コウカ</t>
    </rPh>
    <rPh sb="10" eb="12">
      <t>ゴウケイ</t>
    </rPh>
    <phoneticPr fontId="2"/>
  </si>
  <si>
    <t xml:space="preserve"> 効果名</t>
    <rPh sb="1" eb="3">
      <t>コウカ</t>
    </rPh>
    <rPh sb="3" eb="4">
      <t>メイ</t>
    </rPh>
    <phoneticPr fontId="2"/>
  </si>
  <si>
    <t>合　計</t>
    <rPh sb="0" eb="3">
      <t>ゴウケイ</t>
    </rPh>
    <phoneticPr fontId="2"/>
  </si>
  <si>
    <t>　年総効果額</t>
    <rPh sb="1" eb="2">
      <t>ネン</t>
    </rPh>
    <rPh sb="2" eb="3">
      <t>ソウ</t>
    </rPh>
    <rPh sb="3" eb="6">
      <t>コウカガク</t>
    </rPh>
    <phoneticPr fontId="3"/>
  </si>
  <si>
    <t>　ア　生産コスト節減効果</t>
    <rPh sb="3" eb="5">
      <t>セイサン</t>
    </rPh>
    <rPh sb="8" eb="10">
      <t>セツゲン</t>
    </rPh>
    <rPh sb="10" eb="12">
      <t>コウカ</t>
    </rPh>
    <phoneticPr fontId="3"/>
  </si>
  <si>
    <t>　イ　品質向上効果</t>
    <rPh sb="3" eb="5">
      <t>ヒンシツ</t>
    </rPh>
    <rPh sb="5" eb="7">
      <t>コウジョウ</t>
    </rPh>
    <rPh sb="7" eb="9">
      <t>コウカ</t>
    </rPh>
    <phoneticPr fontId="3"/>
  </si>
  <si>
    <t>　ウ　生産力増加効果</t>
    <rPh sb="3" eb="6">
      <t>セイサンリョク</t>
    </rPh>
    <rPh sb="6" eb="7">
      <t>ゾウ</t>
    </rPh>
    <rPh sb="7" eb="8">
      <t>カコウ</t>
    </rPh>
    <rPh sb="8" eb="10">
      <t>コウカ</t>
    </rPh>
    <phoneticPr fontId="3"/>
  </si>
  <si>
    <t>　エ　物流合理化効果</t>
    <rPh sb="3" eb="5">
      <t>ブツリュウ</t>
    </rPh>
    <rPh sb="5" eb="8">
      <t>ゴウリカ</t>
    </rPh>
    <rPh sb="8" eb="10">
      <t>コウカ</t>
    </rPh>
    <phoneticPr fontId="3"/>
  </si>
  <si>
    <t>　オ　副産物産出効果</t>
    <rPh sb="3" eb="6">
      <t>フクサンブツ</t>
    </rPh>
    <rPh sb="6" eb="8">
      <t>サンシュツ</t>
    </rPh>
    <rPh sb="8" eb="10">
      <t>コウカ</t>
    </rPh>
    <phoneticPr fontId="3"/>
  </si>
  <si>
    <t>　カ　生産力維持効果</t>
    <rPh sb="3" eb="6">
      <t>セイサンリョク</t>
    </rPh>
    <rPh sb="6" eb="8">
      <t>イジ</t>
    </rPh>
    <rPh sb="8" eb="10">
      <t>コウカ</t>
    </rPh>
    <phoneticPr fontId="3"/>
  </si>
  <si>
    <t>　キ　被害防止生産安定効果</t>
    <rPh sb="3" eb="5">
      <t>ヒガイ</t>
    </rPh>
    <rPh sb="5" eb="7">
      <t>ボウシ</t>
    </rPh>
    <rPh sb="7" eb="9">
      <t>セイサン</t>
    </rPh>
    <rPh sb="9" eb="11">
      <t>アンテイ</t>
    </rPh>
    <rPh sb="11" eb="13">
      <t>コウカ</t>
    </rPh>
    <phoneticPr fontId="3"/>
  </si>
  <si>
    <t>　ク　雇用創出効果</t>
    <rPh sb="3" eb="5">
      <t>コヨウ</t>
    </rPh>
    <rPh sb="5" eb="7">
      <t>ソウシュツ</t>
    </rPh>
    <rPh sb="7" eb="9">
      <t>コウカ</t>
    </rPh>
    <phoneticPr fontId="2"/>
  </si>
  <si>
    <t>　ケ　地域関連産業波及効果</t>
    <rPh sb="3" eb="5">
      <t>チイキ</t>
    </rPh>
    <rPh sb="5" eb="7">
      <t>カンレン</t>
    </rPh>
    <rPh sb="7" eb="9">
      <t>サンギョウ</t>
    </rPh>
    <rPh sb="9" eb="13">
      <t>ハキュウコウカ</t>
    </rPh>
    <phoneticPr fontId="2"/>
  </si>
  <si>
    <t>　コ　有機物生産量増加効果</t>
    <rPh sb="3" eb="6">
      <t>ユウキブツ</t>
    </rPh>
    <rPh sb="6" eb="8">
      <t>セイサン</t>
    </rPh>
    <rPh sb="8" eb="9">
      <t>リョウ</t>
    </rPh>
    <rPh sb="9" eb="11">
      <t>ゾウカ</t>
    </rPh>
    <rPh sb="11" eb="13">
      <t>コウカ</t>
    </rPh>
    <phoneticPr fontId="2"/>
  </si>
  <si>
    <t>　サ　地域生活環境改善効果</t>
    <rPh sb="3" eb="5">
      <t>チイキ</t>
    </rPh>
    <rPh sb="5" eb="7">
      <t>セイカツ</t>
    </rPh>
    <rPh sb="7" eb="9">
      <t>カンキョウ</t>
    </rPh>
    <rPh sb="9" eb="11">
      <t>カイゼン</t>
    </rPh>
    <rPh sb="11" eb="13">
      <t>コウカ</t>
    </rPh>
    <phoneticPr fontId="2"/>
  </si>
  <si>
    <t>　シ　廃棄物処理費節減効果</t>
    <rPh sb="3" eb="6">
      <t>ハイキブツ</t>
    </rPh>
    <rPh sb="6" eb="8">
      <t>ショリ</t>
    </rPh>
    <rPh sb="8" eb="9">
      <t>ヒ</t>
    </rPh>
    <rPh sb="9" eb="11">
      <t>セツゲン</t>
    </rPh>
    <rPh sb="11" eb="13">
      <t>コウカ</t>
    </rPh>
    <phoneticPr fontId="2"/>
  </si>
  <si>
    <t>　ス　その他効果</t>
    <rPh sb="3" eb="6">
      <t>ソノタ</t>
    </rPh>
    <rPh sb="6" eb="8">
      <t>コウカ</t>
    </rPh>
    <phoneticPr fontId="3"/>
  </si>
  <si>
    <t>（２）総合耐用年数の算出</t>
    <rPh sb="3" eb="5">
      <t>ソウゴウ</t>
    </rPh>
    <rPh sb="5" eb="7">
      <t>タイヨウ</t>
    </rPh>
    <rPh sb="7" eb="9">
      <t>ネンスウ</t>
    </rPh>
    <rPh sb="10" eb="12">
      <t>サンシュツ</t>
    </rPh>
    <phoneticPr fontId="3"/>
  </si>
  <si>
    <t>設　備　名</t>
    <rPh sb="0" eb="3">
      <t>セツビ</t>
    </rPh>
    <rPh sb="4" eb="5">
      <t>メイ</t>
    </rPh>
    <phoneticPr fontId="3"/>
  </si>
  <si>
    <t>①耐用年数</t>
    <rPh sb="1" eb="3">
      <t>タイヨウ</t>
    </rPh>
    <rPh sb="3" eb="5">
      <t>ネンスウ</t>
    </rPh>
    <phoneticPr fontId="3"/>
  </si>
  <si>
    <t>②工事費</t>
    <rPh sb="1" eb="4">
      <t>コウジヒ</t>
    </rPh>
    <phoneticPr fontId="3"/>
  </si>
  <si>
    <t>③年工事費</t>
    <rPh sb="1" eb="2">
      <t>ネンカン</t>
    </rPh>
    <rPh sb="2" eb="4">
      <t>コウジ</t>
    </rPh>
    <rPh sb="4" eb="5">
      <t>ショウキャクヒ</t>
    </rPh>
    <phoneticPr fontId="3"/>
  </si>
  <si>
    <t>備考</t>
    <rPh sb="0" eb="2">
      <t>ビコウ</t>
    </rPh>
    <phoneticPr fontId="3"/>
  </si>
  <si>
    <t>②/①</t>
    <phoneticPr fontId="3"/>
  </si>
  <si>
    <t>（年）</t>
    <rPh sb="1" eb="2">
      <t>ネン</t>
    </rPh>
    <phoneticPr fontId="3"/>
  </si>
  <si>
    <t>整備事業小計Ⅰ</t>
    <rPh sb="0" eb="2">
      <t>セイビ</t>
    </rPh>
    <rPh sb="2" eb="4">
      <t>ジギョウ</t>
    </rPh>
    <rPh sb="4" eb="6">
      <t>ショウケイ</t>
    </rPh>
    <phoneticPr fontId="3"/>
  </si>
  <si>
    <t>推進事業に係る経費Ⅱ</t>
    <rPh sb="0" eb="2">
      <t>スイシン</t>
    </rPh>
    <rPh sb="2" eb="4">
      <t>ジギョウ</t>
    </rPh>
    <rPh sb="5" eb="6">
      <t>カカ</t>
    </rPh>
    <rPh sb="7" eb="9">
      <t>ケイヒ</t>
    </rPh>
    <phoneticPr fontId="3"/>
  </si>
  <si>
    <t>その他（設計書、工事雑費）Ⅲ</t>
    <rPh sb="2" eb="3">
      <t>タ</t>
    </rPh>
    <rPh sb="4" eb="7">
      <t>セッケイショ</t>
    </rPh>
    <rPh sb="8" eb="10">
      <t>コウジ</t>
    </rPh>
    <rPh sb="10" eb="12">
      <t>ザッピ</t>
    </rPh>
    <phoneticPr fontId="3"/>
  </si>
  <si>
    <t>合計（Ⅰ＋Ⅱ＋Ⅲ）</t>
    <rPh sb="0" eb="1">
      <t>ゴウ</t>
    </rPh>
    <rPh sb="1" eb="2">
      <t>ケイ</t>
    </rPh>
    <phoneticPr fontId="3"/>
  </si>
  <si>
    <t>②’工事費計</t>
    <rPh sb="2" eb="5">
      <t>コウジヒ</t>
    </rPh>
    <rPh sb="5" eb="6">
      <t>ケイ</t>
    </rPh>
    <phoneticPr fontId="3"/>
  </si>
  <si>
    <t>③’年工事費計</t>
    <rPh sb="2" eb="3">
      <t>ネン</t>
    </rPh>
    <rPh sb="3" eb="6">
      <t>コウジヒ</t>
    </rPh>
    <rPh sb="6" eb="7">
      <t>ケイ</t>
    </rPh>
    <phoneticPr fontId="3"/>
  </si>
  <si>
    <t>総合耐用年数＝②’／③’＝</t>
    <rPh sb="0" eb="2">
      <t>ソウゴウ</t>
    </rPh>
    <rPh sb="2" eb="4">
      <t>タイヨウ</t>
    </rPh>
    <rPh sb="4" eb="6">
      <t>ネンスウ</t>
    </rPh>
    <phoneticPr fontId="3"/>
  </si>
  <si>
    <t>年</t>
    <rPh sb="0" eb="1">
      <t>ネン</t>
    </rPh>
    <phoneticPr fontId="3"/>
  </si>
  <si>
    <t>（３）廃用損失額</t>
    <rPh sb="3" eb="5">
      <t>ハイヨウ</t>
    </rPh>
    <rPh sb="5" eb="8">
      <t>ソンシツガク</t>
    </rPh>
    <phoneticPr fontId="3"/>
  </si>
  <si>
    <t>名  称</t>
    <rPh sb="0" eb="4">
      <t>メイショウ</t>
    </rPh>
    <phoneticPr fontId="3"/>
  </si>
  <si>
    <t>損失額(千円)</t>
    <rPh sb="0" eb="2">
      <t>ソンシツ</t>
    </rPh>
    <rPh sb="2" eb="3">
      <t>ガク</t>
    </rPh>
    <rPh sb="4" eb="6">
      <t>センエン</t>
    </rPh>
    <phoneticPr fontId="3"/>
  </si>
  <si>
    <t>（４）投資効果の総括</t>
    <rPh sb="3" eb="5">
      <t>トウシ</t>
    </rPh>
    <rPh sb="5" eb="7">
      <t>コウカ</t>
    </rPh>
    <rPh sb="8" eb="10">
      <t>ソウカツ</t>
    </rPh>
    <phoneticPr fontId="3"/>
  </si>
  <si>
    <t>区　分</t>
    <rPh sb="0" eb="3">
      <t>クブン</t>
    </rPh>
    <phoneticPr fontId="3"/>
  </si>
  <si>
    <t>①総事業費</t>
    <rPh sb="1" eb="4">
      <t>ソウジギョウ</t>
    </rPh>
    <rPh sb="4" eb="5">
      <t>ヒ</t>
    </rPh>
    <phoneticPr fontId="3"/>
  </si>
  <si>
    <t>千円</t>
    <rPh sb="0" eb="2">
      <t>センエン</t>
    </rPh>
    <phoneticPr fontId="3"/>
  </si>
  <si>
    <t>　　うち整備事業に係るもの</t>
    <rPh sb="4" eb="6">
      <t>セイビ</t>
    </rPh>
    <rPh sb="6" eb="8">
      <t>ジギョウ</t>
    </rPh>
    <rPh sb="9" eb="10">
      <t>カカ</t>
    </rPh>
    <phoneticPr fontId="3"/>
  </si>
  <si>
    <t>　　うち推進事業に係るもの</t>
    <rPh sb="4" eb="6">
      <t>スイシン</t>
    </rPh>
    <rPh sb="6" eb="8">
      <t>ジギョウ</t>
    </rPh>
    <rPh sb="9" eb="10">
      <t>カカ</t>
    </rPh>
    <phoneticPr fontId="3"/>
  </si>
  <si>
    <t>②年総効果額</t>
    <rPh sb="1" eb="2">
      <t>ネン</t>
    </rPh>
    <rPh sb="2" eb="3">
      <t>ソウ</t>
    </rPh>
    <rPh sb="3" eb="6">
      <t>コウカガク</t>
    </rPh>
    <phoneticPr fontId="3"/>
  </si>
  <si>
    <t>　　　千円／年</t>
    <rPh sb="3" eb="5">
      <t>センエン</t>
    </rPh>
    <rPh sb="6" eb="7">
      <t>ネン</t>
    </rPh>
    <phoneticPr fontId="3"/>
  </si>
  <si>
    <t>(増設の場合又は同時に他</t>
    <rPh sb="1" eb="3">
      <t>ゾウセツ</t>
    </rPh>
    <rPh sb="4" eb="5">
      <t>バアイ</t>
    </rPh>
    <rPh sb="6" eb="7">
      <t>マタ</t>
    </rPh>
    <rPh sb="11" eb="12">
      <t>ホカ</t>
    </rPh>
    <phoneticPr fontId="3"/>
  </si>
  <si>
    <t>　　　千円／年(本事業の総事業費)</t>
    <rPh sb="3" eb="5">
      <t>センエン</t>
    </rPh>
    <rPh sb="6" eb="7">
      <t>ネン</t>
    </rPh>
    <rPh sb="8" eb="9">
      <t>ホン</t>
    </rPh>
    <rPh sb="9" eb="11">
      <t>ジギョウ</t>
    </rPh>
    <rPh sb="12" eb="13">
      <t>ソウ</t>
    </rPh>
    <rPh sb="13" eb="16">
      <t>ジギョウヒ</t>
    </rPh>
    <phoneticPr fontId="3"/>
  </si>
  <si>
    <t>事業等（自力施行含む。）と</t>
    <phoneticPr fontId="3"/>
  </si>
  <si>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3"/>
  </si>
  <si>
    <t>一体的に施行する場合の補正)</t>
    <phoneticPr fontId="3"/>
  </si>
  <si>
    <t>　　　　　　　　　　+既存施設の残存価格）</t>
    <phoneticPr fontId="3"/>
  </si>
  <si>
    <t>③総合耐用年数</t>
    <rPh sb="1" eb="3">
      <t>ソウゴウ</t>
    </rPh>
    <rPh sb="3" eb="5">
      <t>タイヨウ</t>
    </rPh>
    <rPh sb="5" eb="6">
      <t>ネンスウ</t>
    </rPh>
    <phoneticPr fontId="3"/>
  </si>
  <si>
    <t>　　　　年</t>
    <rPh sb="4" eb="5">
      <t>ネン</t>
    </rPh>
    <phoneticPr fontId="3"/>
  </si>
  <si>
    <t>④還元率</t>
    <rPh sb="1" eb="4">
      <t>カンゲンリツ</t>
    </rPh>
    <phoneticPr fontId="3"/>
  </si>
  <si>
    <t>割引率</t>
    <rPh sb="0" eb="3">
      <t>ワリビキリツ</t>
    </rPh>
    <phoneticPr fontId="3"/>
  </si>
  <si>
    <t>⑤妥当投資額</t>
    <rPh sb="1" eb="3">
      <t>ダトウ</t>
    </rPh>
    <rPh sb="3" eb="6">
      <t>トウシガク</t>
    </rPh>
    <phoneticPr fontId="3"/>
  </si>
  <si>
    <t>　　②／④</t>
    <phoneticPr fontId="3"/>
  </si>
  <si>
    <t>　　　　千円</t>
    <rPh sb="4" eb="6">
      <t>センエン</t>
    </rPh>
    <phoneticPr fontId="3"/>
  </si>
  <si>
    <t>⑥廃用損失額</t>
    <rPh sb="1" eb="3">
      <t>ハイヨウ</t>
    </rPh>
    <rPh sb="3" eb="6">
      <t>ソンシツガク</t>
    </rPh>
    <phoneticPr fontId="3"/>
  </si>
  <si>
    <t>⑦投資効率</t>
    <rPh sb="1" eb="3">
      <t>トウシ</t>
    </rPh>
    <rPh sb="3" eb="5">
      <t>コウリツ</t>
    </rPh>
    <phoneticPr fontId="3"/>
  </si>
  <si>
    <t xml:space="preserve">  (⑤-⑥)/①</t>
    <phoneticPr fontId="3"/>
  </si>
  <si>
    <t xml:space="preserve"> 　１の（１）のアの各施設等について、効果と費用の比較を次の表に準拠して算出するものとする。</t>
    <rPh sb="11" eb="13">
      <t>シセツ</t>
    </rPh>
    <rPh sb="13" eb="14">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</si>
</sst>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quot;千円&quot;"/>
  </numFmts>
  <fonts count="17" x14ac:knownFonts="1">
    <font>
      <sz val="11"/>
      <color theme="1"/>
      <name val="ＭＳ Ｐゴシック"/>
      <family val="3"/>
      <charset val="128"/>
      <scheme val="minor"/>
    </font>
    <font>
      <sz val="10"/>
      <name val="ＭＳ 明朝"/>
      <family val="1"/>
      <charset val="128"/>
    </font>
    <font>
      <sz val="6"/>
      <name val="ＭＳ Ｐゴシック"/>
      <family val="3"/>
      <charset val="128"/>
    </font>
    <font>
      <sz val="6"/>
      <name val="ＭＳ Ｐゴシック"/>
      <family val="3"/>
      <charset val="128"/>
    </font>
    <font>
      <sz val="12"/>
      <name val="ＭＳ 明朝"/>
      <family val="1"/>
      <charset val="128"/>
    </font>
    <font>
      <sz val="9"/>
      <name val="ＭＳ 明朝"/>
      <family val="1"/>
      <charset val="128"/>
    </font>
    <font>
      <sz val="9"/>
      <name val="ＭＳ Ｐゴシック"/>
      <family val="3"/>
      <charset val="128"/>
    </font>
    <font>
      <sz val="10"/>
      <color indexed="8"/>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10"/>
      <color rgb="FFFF0000"/>
      <name val="ＭＳ 明朝"/>
      <family val="1"/>
      <charset val="128"/>
    </font>
    <font>
      <sz val="10"/>
      <color rgb="FF0070C0"/>
      <name val="ＭＳ 明朝"/>
      <family val="1"/>
      <charset val="128"/>
    </font>
    <font>
      <sz val="10"/>
      <color theme="0"/>
      <name val="ＭＳ 明朝"/>
      <family val="1"/>
      <charset val="128"/>
    </font>
  </fonts>
  <fills count="2">
    <fill>
      <patternFill patternType="none"/>
    </fill>
    <fill>
      <patternFill patternType="gray125"/>
    </fill>
  </fills>
  <borders count="12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19">
    <xf numFmtId="0" fontId="0" fillId="0" borderId="0" xfId="0">
      <alignment vertical="center"/>
    </xf>
    <xf numFmtId="0" fontId="1" fillId="0" borderId="0" xfId="0" applyFont="1" applyAlignment="1"/>
    <xf numFmtId="0" fontId="4" fillId="0" borderId="0" xfId="0" applyFont="1" applyAlignme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4" xfId="0" applyFont="1" applyBorder="1" applyAlignment="1"/>
    <xf numFmtId="0" fontId="1" fillId="0" borderId="5" xfId="0" applyFont="1" applyBorder="1" applyAlignment="1"/>
    <xf numFmtId="0" fontId="1" fillId="0" borderId="6" xfId="0" applyFont="1" applyBorder="1" applyAlignment="1"/>
    <xf numFmtId="0" fontId="1" fillId="0" borderId="7" xfId="0" applyFont="1" applyBorder="1" applyAlignment="1"/>
    <xf numFmtId="177" fontId="1" fillId="0" borderId="8" xfId="0" applyNumberFormat="1" applyFont="1" applyBorder="1" applyAlignment="1"/>
    <xf numFmtId="177" fontId="1" fillId="0" borderId="9" xfId="0" applyNumberFormat="1" applyFont="1" applyBorder="1" applyAlignment="1">
      <alignment horizontal="right"/>
    </xf>
    <xf numFmtId="177" fontId="1" fillId="0" borderId="10" xfId="0" applyNumberFormat="1" applyFont="1" applyBorder="1" applyAlignment="1"/>
    <xf numFmtId="177" fontId="1" fillId="0" borderId="11" xfId="0" applyNumberFormat="1" applyFont="1" applyBorder="1" applyAlignment="1">
      <alignment horizontal="right"/>
    </xf>
    <xf numFmtId="178" fontId="1" fillId="0" borderId="0" xfId="0" applyNumberFormat="1" applyFont="1" applyAlignment="1"/>
    <xf numFmtId="0" fontId="1" fillId="0" borderId="12" xfId="0" applyFont="1" applyBorder="1" applyAlignment="1">
      <alignment horizontal="center"/>
    </xf>
    <xf numFmtId="0" fontId="1" fillId="0" borderId="13" xfId="0" applyFont="1" applyBorder="1" applyAlignment="1">
      <alignment horizontal="center"/>
    </xf>
    <xf numFmtId="0" fontId="1" fillId="0" borderId="0" xfId="0" applyFont="1" applyAlignment="1">
      <alignment shrinkToFit="1"/>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xf numFmtId="0" fontId="1" fillId="0" borderId="17" xfId="0" applyFont="1" applyBorder="1" applyAlignment="1"/>
    <xf numFmtId="0" fontId="1" fillId="0" borderId="18" xfId="0" applyFont="1" applyBorder="1" applyAlignment="1"/>
    <xf numFmtId="179" fontId="1" fillId="0" borderId="19" xfId="0" applyNumberFormat="1" applyFont="1" applyBorder="1" applyAlignment="1"/>
    <xf numFmtId="180" fontId="1" fillId="0" borderId="20" xfId="0" applyNumberFormat="1" applyFont="1" applyBorder="1" applyAlignment="1"/>
    <xf numFmtId="181" fontId="1" fillId="0" borderId="21" xfId="0" applyNumberFormat="1" applyFont="1" applyBorder="1" applyAlignment="1">
      <alignment horizontal="right"/>
    </xf>
    <xf numFmtId="182" fontId="1" fillId="0" borderId="8" xfId="0" applyNumberFormat="1" applyFont="1" applyBorder="1" applyAlignment="1"/>
    <xf numFmtId="178" fontId="1" fillId="0" borderId="22" xfId="0" applyNumberFormat="1" applyFont="1" applyBorder="1" applyAlignment="1"/>
    <xf numFmtId="178" fontId="1" fillId="0" borderId="23" xfId="0" applyNumberFormat="1" applyFont="1" applyBorder="1" applyAlignment="1"/>
    <xf numFmtId="178" fontId="1" fillId="0" borderId="24" xfId="0" applyNumberFormat="1" applyFont="1" applyBorder="1" applyAlignment="1"/>
    <xf numFmtId="179" fontId="1" fillId="0" borderId="22" xfId="0" applyNumberFormat="1" applyFont="1" applyBorder="1" applyAlignment="1"/>
    <xf numFmtId="180" fontId="1" fillId="0" borderId="8" xfId="0" applyNumberFormat="1" applyFont="1" applyBorder="1" applyAlignment="1"/>
    <xf numFmtId="179" fontId="1" fillId="0" borderId="25" xfId="0" applyNumberFormat="1" applyFont="1" applyBorder="1" applyAlignment="1"/>
    <xf numFmtId="180" fontId="1" fillId="0" borderId="26" xfId="0" applyNumberFormat="1" applyFont="1" applyBorder="1" applyAlignment="1"/>
    <xf numFmtId="179" fontId="1" fillId="0" borderId="10" xfId="0" applyNumberFormat="1" applyFont="1" applyBorder="1" applyAlignment="1"/>
    <xf numFmtId="182" fontId="1" fillId="0" borderId="26" xfId="0" applyNumberFormat="1" applyFont="1" applyBorder="1" applyAlignment="1"/>
    <xf numFmtId="178" fontId="1" fillId="0" borderId="27" xfId="0" applyNumberFormat="1" applyFont="1" applyBorder="1" applyAlignment="1"/>
    <xf numFmtId="178" fontId="1" fillId="0" borderId="11" xfId="0" applyNumberFormat="1" applyFont="1" applyBorder="1" applyAlignment="1">
      <alignment horizontal="right"/>
    </xf>
    <xf numFmtId="0" fontId="1" fillId="0" borderId="28" xfId="0" applyFont="1" applyBorder="1" applyAlignment="1">
      <alignment horizontal="center"/>
    </xf>
    <xf numFmtId="0" fontId="1" fillId="0" borderId="29" xfId="0" applyFont="1" applyBorder="1" applyAlignment="1">
      <alignment horizontal="center"/>
    </xf>
    <xf numFmtId="178" fontId="1" fillId="0" borderId="30" xfId="0" applyNumberFormat="1" applyFont="1" applyBorder="1" applyAlignment="1"/>
    <xf numFmtId="0" fontId="1" fillId="0" borderId="31"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183" fontId="1" fillId="0" borderId="22" xfId="0" applyNumberFormat="1" applyFont="1" applyBorder="1" applyAlignment="1"/>
    <xf numFmtId="178" fontId="1" fillId="0" borderId="34" xfId="0" applyNumberFormat="1" applyFont="1" applyBorder="1" applyAlignment="1"/>
    <xf numFmtId="178" fontId="1" fillId="0" borderId="35" xfId="0" applyNumberFormat="1" applyFont="1" applyBorder="1" applyAlignment="1"/>
    <xf numFmtId="0" fontId="1" fillId="0" borderId="36" xfId="0" applyFont="1" applyBorder="1" applyAlignment="1"/>
    <xf numFmtId="178" fontId="1" fillId="0" borderId="37" xfId="0" applyNumberFormat="1" applyFont="1" applyBorder="1" applyAlignment="1"/>
    <xf numFmtId="178" fontId="1" fillId="0" borderId="38" xfId="0" applyNumberFormat="1" applyFont="1" applyBorder="1" applyAlignment="1"/>
    <xf numFmtId="183" fontId="1" fillId="0" borderId="40" xfId="0" applyNumberFormat="1" applyFont="1" applyBorder="1" applyAlignment="1"/>
    <xf numFmtId="178" fontId="1" fillId="0" borderId="11" xfId="0" applyNumberFormat="1" applyFont="1" applyBorder="1" applyAlignment="1"/>
    <xf numFmtId="179" fontId="1" fillId="0" borderId="0" xfId="0" applyNumberFormat="1" applyFont="1" applyAlignment="1"/>
    <xf numFmtId="0" fontId="1" fillId="0" borderId="2" xfId="0" applyFont="1" applyBorder="1" applyAlignment="1"/>
    <xf numFmtId="0" fontId="1" fillId="0" borderId="42" xfId="0" applyFont="1" applyBorder="1" applyAlignment="1"/>
    <xf numFmtId="0" fontId="1" fillId="0" borderId="43" xfId="0" applyFont="1" applyBorder="1" applyAlignment="1"/>
    <xf numFmtId="0" fontId="1" fillId="0" borderId="44" xfId="0" applyFont="1" applyBorder="1" applyAlignment="1"/>
    <xf numFmtId="0" fontId="1" fillId="0" borderId="14" xfId="0" applyFont="1" applyBorder="1" applyAlignment="1"/>
    <xf numFmtId="0" fontId="1" fillId="0" borderId="20" xfId="0" applyFont="1" applyBorder="1" applyAlignment="1">
      <alignment horizontal="center"/>
    </xf>
    <xf numFmtId="0" fontId="1" fillId="0" borderId="45" xfId="0" applyFont="1" applyBorder="1" applyAlignment="1">
      <alignment horizontal="center"/>
    </xf>
    <xf numFmtId="0" fontId="1" fillId="0" borderId="46" xfId="0" applyFont="1" applyBorder="1" applyAlignment="1">
      <alignment horizontal="center"/>
    </xf>
    <xf numFmtId="178" fontId="1" fillId="0" borderId="5" xfId="0" applyNumberFormat="1" applyFont="1" applyBorder="1" applyAlignment="1"/>
    <xf numFmtId="178" fontId="1" fillId="0" borderId="46" xfId="0" applyNumberFormat="1" applyFont="1" applyBorder="1" applyAlignment="1"/>
    <xf numFmtId="178" fontId="1" fillId="0" borderId="8" xfId="0" applyNumberFormat="1" applyFont="1" applyBorder="1" applyAlignment="1"/>
    <xf numFmtId="179" fontId="1" fillId="0" borderId="8" xfId="0" applyNumberFormat="1" applyFont="1" applyBorder="1" applyAlignment="1"/>
    <xf numFmtId="178" fontId="1" fillId="0" borderId="25" xfId="0" applyNumberFormat="1" applyFont="1" applyBorder="1" applyAlignment="1"/>
    <xf numFmtId="178" fontId="1" fillId="0" borderId="26" xfId="0" applyNumberFormat="1" applyFont="1" applyBorder="1" applyAlignment="1"/>
    <xf numFmtId="179" fontId="1" fillId="0" borderId="47" xfId="0" applyNumberFormat="1" applyFont="1" applyBorder="1" applyAlignment="1"/>
    <xf numFmtId="178" fontId="1" fillId="0" borderId="40" xfId="0" applyNumberFormat="1" applyFont="1" applyBorder="1" applyAlignment="1"/>
    <xf numFmtId="0" fontId="1" fillId="0" borderId="48" xfId="0" applyFont="1" applyBorder="1" applyAlignment="1">
      <alignment horizontal="center"/>
    </xf>
    <xf numFmtId="0" fontId="1" fillId="0" borderId="30" xfId="0" applyFont="1" applyBorder="1" applyAlignment="1"/>
    <xf numFmtId="0" fontId="1" fillId="0" borderId="49" xfId="0" applyFont="1" applyBorder="1" applyAlignment="1"/>
    <xf numFmtId="0" fontId="1" fillId="0" borderId="50" xfId="0" applyFont="1" applyBorder="1" applyAlignment="1"/>
    <xf numFmtId="0" fontId="1" fillId="0" borderId="51" xfId="0" applyFont="1" applyBorder="1" applyAlignment="1"/>
    <xf numFmtId="0" fontId="1" fillId="0" borderId="16" xfId="0" applyFont="1" applyBorder="1" applyAlignment="1">
      <alignment horizontal="center"/>
    </xf>
    <xf numFmtId="0" fontId="1" fillId="0" borderId="52" xfId="0" applyFont="1" applyBorder="1" applyAlignment="1">
      <alignment horizontal="center"/>
    </xf>
    <xf numFmtId="0" fontId="1" fillId="0" borderId="17" xfId="0" applyFont="1" applyBorder="1" applyAlignment="1">
      <alignment horizontal="center"/>
    </xf>
    <xf numFmtId="0" fontId="1" fillId="0" borderId="8" xfId="0" applyFont="1" applyBorder="1" applyAlignment="1"/>
    <xf numFmtId="0" fontId="1" fillId="0" borderId="15" xfId="0" applyFont="1" applyBorder="1" applyAlignment="1"/>
    <xf numFmtId="0" fontId="1" fillId="0" borderId="45" xfId="0" applyFont="1" applyBorder="1" applyAlignment="1"/>
    <xf numFmtId="0" fontId="1" fillId="0" borderId="22" xfId="0" applyFont="1" applyBorder="1" applyAlignment="1"/>
    <xf numFmtId="0" fontId="1" fillId="0" borderId="53" xfId="0" applyFont="1" applyBorder="1" applyAlignment="1"/>
    <xf numFmtId="0" fontId="1" fillId="0" borderId="54" xfId="0" applyFont="1" applyBorder="1" applyAlignment="1"/>
    <xf numFmtId="0" fontId="1" fillId="0" borderId="10" xfId="0" applyFont="1" applyBorder="1" applyAlignment="1"/>
    <xf numFmtId="0" fontId="1" fillId="0" borderId="55" xfId="0" applyFont="1" applyBorder="1" applyAlignment="1"/>
    <xf numFmtId="0" fontId="1" fillId="0" borderId="56" xfId="0" applyFont="1" applyBorder="1" applyAlignment="1"/>
    <xf numFmtId="178" fontId="1" fillId="0" borderId="3" xfId="0" applyNumberFormat="1" applyFont="1" applyBorder="1" applyAlignment="1">
      <alignment horizontal="center"/>
    </xf>
    <xf numFmtId="178" fontId="1" fillId="0" borderId="33" xfId="0" applyNumberFormat="1" applyFont="1" applyBorder="1" applyAlignment="1">
      <alignment horizontal="center"/>
    </xf>
    <xf numFmtId="178" fontId="1" fillId="0" borderId="57" xfId="0" applyNumberFormat="1" applyFont="1" applyBorder="1" applyAlignment="1"/>
    <xf numFmtId="0" fontId="1" fillId="0" borderId="58" xfId="0" applyFont="1" applyBorder="1" applyAlignment="1"/>
    <xf numFmtId="178" fontId="1" fillId="0" borderId="44" xfId="0" applyNumberFormat="1" applyFont="1" applyBorder="1" applyAlignment="1">
      <alignment horizontal="right"/>
    </xf>
    <xf numFmtId="178" fontId="1" fillId="0" borderId="59" xfId="0" applyNumberFormat="1" applyFont="1" applyBorder="1" applyAlignment="1"/>
    <xf numFmtId="178" fontId="1" fillId="0" borderId="54" xfId="0" applyNumberFormat="1" applyFont="1" applyBorder="1" applyAlignment="1">
      <alignment horizontal="right"/>
    </xf>
    <xf numFmtId="178" fontId="1" fillId="0" borderId="60" xfId="0" applyNumberFormat="1" applyFont="1" applyBorder="1" applyAlignment="1"/>
    <xf numFmtId="178" fontId="1" fillId="0" borderId="21" xfId="0" applyNumberFormat="1" applyFont="1" applyBorder="1" applyAlignment="1">
      <alignment horizontal="right"/>
    </xf>
    <xf numFmtId="178" fontId="1" fillId="0" borderId="61" xfId="0" applyNumberFormat="1" applyFont="1" applyBorder="1" applyAlignment="1"/>
    <xf numFmtId="0" fontId="1" fillId="0" borderId="62" xfId="0" applyFont="1" applyBorder="1" applyAlignment="1"/>
    <xf numFmtId="178" fontId="1" fillId="0" borderId="63" xfId="0" applyNumberFormat="1" applyFont="1" applyBorder="1" applyAlignment="1"/>
    <xf numFmtId="178" fontId="1" fillId="0" borderId="19" xfId="0" applyNumberFormat="1" applyFont="1" applyBorder="1" applyAlignment="1"/>
    <xf numFmtId="184" fontId="1" fillId="0" borderId="8" xfId="0" applyNumberFormat="1" applyFont="1" applyBorder="1" applyAlignment="1"/>
    <xf numFmtId="182" fontId="1" fillId="0" borderId="22" xfId="0" applyNumberFormat="1" applyFont="1" applyBorder="1" applyAlignment="1"/>
    <xf numFmtId="182" fontId="1" fillId="0" borderId="64" xfId="0" applyNumberFormat="1" applyFont="1" applyBorder="1" applyAlignment="1"/>
    <xf numFmtId="182" fontId="1" fillId="0" borderId="53" xfId="0" applyNumberFormat="1" applyFont="1" applyBorder="1" applyAlignment="1"/>
    <xf numFmtId="0" fontId="1" fillId="0" borderId="39" xfId="0" applyFont="1" applyBorder="1" applyAlignment="1">
      <alignment horizontal="center"/>
    </xf>
    <xf numFmtId="182" fontId="1" fillId="0" borderId="65" xfId="0" applyNumberFormat="1" applyFont="1" applyBorder="1" applyAlignment="1"/>
    <xf numFmtId="182" fontId="1" fillId="0" borderId="66" xfId="0" applyNumberFormat="1" applyFont="1" applyBorder="1" applyAlignment="1"/>
    <xf numFmtId="0" fontId="1" fillId="0" borderId="41" xfId="0" applyFont="1" applyBorder="1" applyAlignment="1"/>
    <xf numFmtId="0" fontId="1" fillId="0" borderId="31" xfId="0" applyFont="1" applyBorder="1" applyAlignment="1"/>
    <xf numFmtId="178" fontId="1" fillId="0" borderId="20" xfId="0" applyNumberFormat="1" applyFont="1" applyBorder="1" applyAlignment="1"/>
    <xf numFmtId="182" fontId="1" fillId="0" borderId="19" xfId="0" applyNumberFormat="1" applyFont="1" applyBorder="1" applyAlignment="1"/>
    <xf numFmtId="182" fontId="1" fillId="0" borderId="20" xfId="0" applyNumberFormat="1" applyFont="1" applyBorder="1" applyAlignment="1"/>
    <xf numFmtId="182" fontId="1" fillId="0" borderId="10" xfId="0" applyNumberFormat="1" applyFont="1" applyBorder="1" applyAlignment="1"/>
    <xf numFmtId="0" fontId="1" fillId="0" borderId="24" xfId="0" applyFont="1" applyBorder="1" applyAlignment="1"/>
    <xf numFmtId="182" fontId="1" fillId="0" borderId="40" xfId="0" applyNumberFormat="1" applyFont="1" applyBorder="1" applyAlignment="1"/>
    <xf numFmtId="0" fontId="1" fillId="0" borderId="20" xfId="0" applyFont="1" applyBorder="1" applyAlignment="1"/>
    <xf numFmtId="0" fontId="1" fillId="0" borderId="0" xfId="0" quotePrefix="1" applyFont="1" applyAlignment="1"/>
    <xf numFmtId="178" fontId="1" fillId="0" borderId="7" xfId="0" applyNumberFormat="1" applyFont="1" applyBorder="1" applyAlignment="1"/>
    <xf numFmtId="178" fontId="1" fillId="0" borderId="53" xfId="0" applyNumberFormat="1" applyFont="1" applyBorder="1" applyAlignment="1"/>
    <xf numFmtId="178" fontId="1" fillId="0" borderId="67" xfId="0" applyNumberFormat="1" applyFont="1" applyBorder="1" applyAlignment="1"/>
    <xf numFmtId="178" fontId="1" fillId="0" borderId="68" xfId="0" applyNumberFormat="1" applyFont="1" applyBorder="1" applyAlignment="1"/>
    <xf numFmtId="0" fontId="1" fillId="0" borderId="5" xfId="0" applyFont="1" applyBorder="1" applyAlignment="1">
      <alignment horizontal="center" shrinkToFit="1"/>
    </xf>
    <xf numFmtId="0" fontId="1" fillId="0" borderId="26" xfId="0" applyFont="1" applyBorder="1" applyAlignment="1"/>
    <xf numFmtId="178" fontId="1" fillId="0" borderId="10" xfId="0" applyNumberFormat="1" applyFont="1" applyBorder="1" applyAlignment="1"/>
    <xf numFmtId="0" fontId="5" fillId="0" borderId="0" xfId="0" applyFont="1" applyAlignment="1"/>
    <xf numFmtId="0" fontId="1" fillId="0" borderId="69" xfId="0" applyFont="1" applyBorder="1" applyAlignment="1"/>
    <xf numFmtId="0" fontId="1" fillId="0" borderId="66" xfId="0" applyFont="1" applyBorder="1" applyAlignment="1"/>
    <xf numFmtId="0" fontId="1" fillId="0" borderId="63" xfId="0" applyFont="1" applyBorder="1" applyAlignment="1"/>
    <xf numFmtId="0" fontId="1" fillId="0" borderId="0" xfId="0" applyFont="1" applyAlignment="1">
      <alignment horizontal="center"/>
    </xf>
    <xf numFmtId="0" fontId="1" fillId="0" borderId="14" xfId="0" applyFont="1" applyBorder="1" applyAlignment="1">
      <alignment horizontal="center" shrinkToFit="1"/>
    </xf>
    <xf numFmtId="178" fontId="1" fillId="0" borderId="69" xfId="0" applyNumberFormat="1" applyFont="1" applyBorder="1" applyAlignment="1"/>
    <xf numFmtId="178" fontId="1" fillId="0" borderId="54" xfId="0" applyNumberFormat="1" applyFont="1" applyBorder="1" applyAlignment="1"/>
    <xf numFmtId="185" fontId="1" fillId="0" borderId="0" xfId="0" applyNumberFormat="1" applyFont="1" applyAlignment="1"/>
    <xf numFmtId="178" fontId="1" fillId="0" borderId="47" xfId="0" applyNumberFormat="1" applyFont="1" applyBorder="1" applyAlignment="1"/>
    <xf numFmtId="178" fontId="1" fillId="0" borderId="70" xfId="0" applyNumberFormat="1" applyFont="1" applyBorder="1" applyAlignment="1"/>
    <xf numFmtId="178" fontId="1" fillId="0" borderId="45" xfId="0" applyNumberFormat="1" applyFont="1" applyBorder="1" applyAlignment="1"/>
    <xf numFmtId="0" fontId="1" fillId="0" borderId="71" xfId="0" applyFont="1" applyBorder="1" applyAlignment="1"/>
    <xf numFmtId="0" fontId="1" fillId="0" borderId="70" xfId="0" applyFont="1" applyBorder="1" applyAlignment="1"/>
    <xf numFmtId="0" fontId="1" fillId="0" borderId="72" xfId="0" applyFont="1" applyBorder="1" applyAlignment="1"/>
    <xf numFmtId="0" fontId="1" fillId="0" borderId="73" xfId="0" applyFont="1" applyBorder="1" applyAlignment="1"/>
    <xf numFmtId="0" fontId="1" fillId="0" borderId="74" xfId="0" applyFont="1" applyBorder="1" applyAlignment="1">
      <alignment horizontal="center"/>
    </xf>
    <xf numFmtId="0" fontId="1" fillId="0" borderId="75" xfId="0" applyFont="1" applyBorder="1" applyAlignment="1">
      <alignment horizontal="center"/>
    </xf>
    <xf numFmtId="0" fontId="1" fillId="0" borderId="9" xfId="0" applyFont="1" applyBorder="1" applyAlignment="1">
      <alignment horizontal="center"/>
    </xf>
    <xf numFmtId="182" fontId="1" fillId="0" borderId="69" xfId="0" applyNumberFormat="1" applyFont="1" applyBorder="1" applyAlignment="1"/>
    <xf numFmtId="182" fontId="1" fillId="0" borderId="54" xfId="0" applyNumberFormat="1" applyFont="1" applyBorder="1" applyAlignment="1"/>
    <xf numFmtId="182" fontId="1" fillId="0" borderId="76" xfId="0" applyNumberFormat="1" applyFont="1" applyBorder="1" applyAlignment="1"/>
    <xf numFmtId="182" fontId="1" fillId="0" borderId="70" xfId="0" applyNumberFormat="1" applyFont="1" applyBorder="1" applyAlignment="1"/>
    <xf numFmtId="182" fontId="1" fillId="0" borderId="72" xfId="0" applyNumberFormat="1" applyFont="1" applyBorder="1" applyAlignment="1"/>
    <xf numFmtId="182" fontId="1" fillId="0" borderId="73" xfId="0" applyNumberFormat="1" applyFont="1" applyBorder="1" applyAlignment="1"/>
    <xf numFmtId="182" fontId="1" fillId="0" borderId="77" xfId="0" applyNumberFormat="1" applyFont="1" applyBorder="1" applyAlignment="1"/>
    <xf numFmtId="182" fontId="1" fillId="0" borderId="0" xfId="0" applyNumberFormat="1" applyFont="1" applyAlignment="1"/>
    <xf numFmtId="0" fontId="1" fillId="0" borderId="78" xfId="0" applyFont="1" applyBorder="1" applyAlignment="1"/>
    <xf numFmtId="0" fontId="1" fillId="0" borderId="79" xfId="0" applyFont="1" applyBorder="1" applyAlignment="1"/>
    <xf numFmtId="0" fontId="1" fillId="0" borderId="80" xfId="0" applyFont="1" applyBorder="1" applyAlignment="1"/>
    <xf numFmtId="182" fontId="1" fillId="0" borderId="14" xfId="0" applyNumberFormat="1" applyFont="1" applyBorder="1" applyAlignment="1">
      <alignment horizontal="center"/>
    </xf>
    <xf numFmtId="183" fontId="1" fillId="0" borderId="8" xfId="0" applyNumberFormat="1" applyFont="1" applyBorder="1" applyAlignment="1"/>
    <xf numFmtId="183" fontId="1" fillId="0" borderId="54" xfId="0" applyNumberFormat="1" applyFont="1" applyBorder="1" applyAlignment="1"/>
    <xf numFmtId="186" fontId="1" fillId="0" borderId="8" xfId="0" applyNumberFormat="1" applyFont="1" applyBorder="1" applyAlignment="1"/>
    <xf numFmtId="183" fontId="1" fillId="0" borderId="47" xfId="0" applyNumberFormat="1" applyFont="1" applyBorder="1" applyAlignment="1"/>
    <xf numFmtId="182" fontId="1" fillId="0" borderId="47" xfId="0" applyNumberFormat="1" applyFont="1" applyBorder="1" applyAlignment="1"/>
    <xf numFmtId="186" fontId="1" fillId="0" borderId="26" xfId="0" applyNumberFormat="1" applyFont="1" applyBorder="1" applyAlignment="1"/>
    <xf numFmtId="0" fontId="1" fillId="0" borderId="43" xfId="0" applyFont="1" applyBorder="1" applyAlignment="1">
      <alignment horizontal="center"/>
    </xf>
    <xf numFmtId="187" fontId="1" fillId="0" borderId="8" xfId="0" applyNumberFormat="1" applyFont="1" applyBorder="1" applyAlignment="1"/>
    <xf numFmtId="187" fontId="1" fillId="0" borderId="26" xfId="0" applyNumberFormat="1" applyFont="1" applyBorder="1" applyAlignment="1"/>
    <xf numFmtId="182" fontId="1" fillId="0" borderId="8" xfId="0" applyNumberFormat="1" applyFont="1" applyBorder="1" applyAlignment="1">
      <alignment horizontal="right"/>
    </xf>
    <xf numFmtId="182" fontId="1" fillId="0" borderId="60" xfId="0" applyNumberFormat="1" applyFont="1" applyBorder="1" applyAlignment="1">
      <alignment horizontal="right"/>
    </xf>
    <xf numFmtId="182" fontId="1" fillId="0" borderId="26" xfId="0" applyNumberFormat="1" applyFont="1" applyBorder="1" applyAlignment="1">
      <alignment horizontal="right"/>
    </xf>
    <xf numFmtId="182" fontId="1" fillId="0" borderId="57" xfId="0" applyNumberFormat="1" applyFont="1" applyBorder="1" applyAlignment="1">
      <alignment horizontal="right"/>
    </xf>
    <xf numFmtId="178" fontId="1" fillId="0" borderId="12" xfId="0" applyNumberFormat="1" applyFont="1" applyBorder="1" applyAlignment="1">
      <alignment horizontal="center"/>
    </xf>
    <xf numFmtId="178" fontId="1" fillId="0" borderId="43" xfId="0" applyNumberFormat="1" applyFont="1" applyBorder="1" applyAlignment="1">
      <alignment horizontal="center"/>
    </xf>
    <xf numFmtId="178" fontId="1" fillId="0" borderId="2" xfId="0" applyNumberFormat="1" applyFont="1" applyBorder="1" applyAlignment="1">
      <alignment horizontal="center"/>
    </xf>
    <xf numFmtId="178" fontId="1" fillId="0" borderId="13" xfId="0" applyNumberFormat="1" applyFont="1" applyBorder="1" applyAlignment="1">
      <alignment horizontal="center"/>
    </xf>
    <xf numFmtId="178" fontId="1" fillId="0" borderId="49" xfId="0" applyNumberFormat="1" applyFont="1" applyBorder="1" applyAlignment="1">
      <alignment horizontal="center"/>
    </xf>
    <xf numFmtId="178" fontId="1" fillId="0" borderId="14" xfId="0" applyNumberFormat="1" applyFont="1" applyBorder="1" applyAlignment="1">
      <alignment horizontal="center"/>
    </xf>
    <xf numFmtId="178" fontId="1" fillId="0" borderId="0" xfId="0" applyNumberFormat="1" applyFont="1" applyAlignment="1">
      <alignment horizontal="center"/>
    </xf>
    <xf numFmtId="178" fontId="1" fillId="0" borderId="5" xfId="0" applyNumberFormat="1" applyFont="1" applyBorder="1" applyAlignment="1">
      <alignment horizontal="center"/>
    </xf>
    <xf numFmtId="178" fontId="1" fillId="0" borderId="15" xfId="0" applyNumberFormat="1" applyFont="1" applyBorder="1" applyAlignment="1">
      <alignment horizontal="center"/>
    </xf>
    <xf numFmtId="178" fontId="1" fillId="0" borderId="45" xfId="0" applyNumberFormat="1" applyFont="1" applyBorder="1" applyAlignment="1">
      <alignment horizontal="center"/>
    </xf>
    <xf numFmtId="178" fontId="1" fillId="0" borderId="6" xfId="0" applyNumberFormat="1" applyFont="1" applyBorder="1" applyAlignment="1">
      <alignment horizontal="center" shrinkToFit="1"/>
    </xf>
    <xf numFmtId="0" fontId="1" fillId="0" borderId="15" xfId="0" applyFont="1" applyBorder="1" applyAlignment="1">
      <alignment horizontal="center" shrinkToFit="1"/>
    </xf>
    <xf numFmtId="0" fontId="1" fillId="0" borderId="45" xfId="0" applyFont="1" applyBorder="1" applyAlignment="1">
      <alignment horizontal="center" shrinkToFit="1"/>
    </xf>
    <xf numFmtId="178" fontId="5" fillId="0" borderId="0" xfId="0" applyNumberFormat="1" applyFont="1" applyAlignment="1">
      <alignment horizontal="center" shrinkToFit="1"/>
    </xf>
    <xf numFmtId="178" fontId="5" fillId="0" borderId="5" xfId="0" applyNumberFormat="1" applyFont="1" applyBorder="1" applyAlignment="1">
      <alignment horizontal="center"/>
    </xf>
    <xf numFmtId="178" fontId="5" fillId="0" borderId="15" xfId="0" applyNumberFormat="1" applyFont="1" applyBorder="1" applyAlignment="1">
      <alignment horizontal="center"/>
    </xf>
    <xf numFmtId="178" fontId="5" fillId="0" borderId="45" xfId="0" applyNumberFormat="1" applyFont="1" applyBorder="1" applyAlignment="1">
      <alignment horizontal="center"/>
    </xf>
    <xf numFmtId="178" fontId="1" fillId="0" borderId="46" xfId="0" applyNumberFormat="1" applyFont="1" applyBorder="1" applyAlignment="1">
      <alignment horizontal="center"/>
    </xf>
    <xf numFmtId="178" fontId="1" fillId="0" borderId="81" xfId="0" applyNumberFormat="1" applyFont="1" applyBorder="1" applyAlignment="1"/>
    <xf numFmtId="178" fontId="1" fillId="0" borderId="82" xfId="0" applyNumberFormat="1" applyFont="1" applyBorder="1" applyAlignment="1"/>
    <xf numFmtId="178" fontId="1" fillId="0" borderId="83" xfId="0" applyNumberFormat="1" applyFont="1" applyBorder="1" applyAlignment="1"/>
    <xf numFmtId="178" fontId="1" fillId="0" borderId="84" xfId="0" applyNumberFormat="1" applyFont="1" applyBorder="1" applyAlignment="1"/>
    <xf numFmtId="178" fontId="1" fillId="0" borderId="85" xfId="0" applyNumberFormat="1" applyFont="1" applyBorder="1" applyAlignment="1"/>
    <xf numFmtId="178" fontId="1" fillId="0" borderId="86" xfId="0" applyNumberFormat="1" applyFont="1" applyBorder="1" applyAlignment="1"/>
    <xf numFmtId="178" fontId="1" fillId="0" borderId="87" xfId="0" applyNumberFormat="1" applyFont="1" applyBorder="1" applyAlignment="1"/>
    <xf numFmtId="178" fontId="1" fillId="0" borderId="88" xfId="0" applyNumberFormat="1" applyFont="1" applyBorder="1" applyAlignment="1"/>
    <xf numFmtId="178" fontId="1" fillId="0" borderId="89" xfId="0" applyNumberFormat="1" applyFont="1" applyBorder="1" applyAlignment="1"/>
    <xf numFmtId="178" fontId="1" fillId="0" borderId="90" xfId="0" applyNumberFormat="1" applyFont="1" applyBorder="1" applyAlignment="1"/>
    <xf numFmtId="178" fontId="1" fillId="0" borderId="91" xfId="0" applyNumberFormat="1" applyFont="1" applyBorder="1" applyAlignment="1"/>
    <xf numFmtId="178" fontId="1" fillId="0" borderId="92" xfId="0" applyNumberFormat="1" applyFont="1" applyBorder="1" applyAlignment="1"/>
    <xf numFmtId="178" fontId="1" fillId="0" borderId="93" xfId="0" applyNumberFormat="1" applyFont="1" applyBorder="1" applyAlignment="1"/>
    <xf numFmtId="178" fontId="1" fillId="0" borderId="72" xfId="0" applyNumberFormat="1" applyFont="1" applyBorder="1" applyAlignment="1"/>
    <xf numFmtId="178" fontId="1" fillId="0" borderId="73" xfId="0" applyNumberFormat="1" applyFont="1" applyBorder="1" applyAlignment="1"/>
    <xf numFmtId="0" fontId="1" fillId="0" borderId="94" xfId="0" applyFont="1" applyBorder="1" applyAlignment="1">
      <alignment horizontal="center"/>
    </xf>
    <xf numFmtId="0" fontId="1" fillId="0" borderId="95" xfId="0" applyFont="1" applyBorder="1" applyAlignment="1">
      <alignment horizontal="center"/>
    </xf>
    <xf numFmtId="0" fontId="1" fillId="0" borderId="79" xfId="0" applyFont="1" applyBorder="1" applyAlignment="1">
      <alignment horizontal="center"/>
    </xf>
    <xf numFmtId="178" fontId="1" fillId="0" borderId="65" xfId="0" applyNumberFormat="1" applyFont="1" applyBorder="1" applyAlignment="1"/>
    <xf numFmtId="179" fontId="1" fillId="0" borderId="44" xfId="0" applyNumberFormat="1" applyFont="1" applyBorder="1" applyAlignment="1"/>
    <xf numFmtId="178" fontId="1" fillId="0" borderId="9" xfId="0" applyNumberFormat="1" applyFont="1" applyBorder="1" applyAlignment="1"/>
    <xf numFmtId="179" fontId="1" fillId="0" borderId="42" xfId="0" applyNumberFormat="1" applyFont="1" applyBorder="1" applyAlignment="1"/>
    <xf numFmtId="178" fontId="1" fillId="0" borderId="97" xfId="0" applyNumberFormat="1" applyFont="1" applyBorder="1" applyAlignment="1"/>
    <xf numFmtId="178" fontId="1" fillId="0" borderId="98" xfId="0" applyNumberFormat="1" applyFont="1" applyBorder="1" applyAlignment="1"/>
    <xf numFmtId="178" fontId="1" fillId="0" borderId="42" xfId="0" applyNumberFormat="1" applyFont="1" applyBorder="1" applyAlignment="1"/>
    <xf numFmtId="178" fontId="1" fillId="0" borderId="14" xfId="0" applyNumberFormat="1" applyFont="1" applyBorder="1" applyAlignment="1"/>
    <xf numFmtId="178" fontId="1" fillId="0" borderId="33" xfId="0" applyNumberFormat="1" applyFont="1" applyBorder="1" applyAlignment="1"/>
    <xf numFmtId="178" fontId="1" fillId="0" borderId="24" xfId="0" applyNumberFormat="1" applyFont="1" applyBorder="1" applyAlignment="1">
      <alignment horizontal="center"/>
    </xf>
    <xf numFmtId="178" fontId="1" fillId="0" borderId="66" xfId="0" applyNumberFormat="1" applyFont="1" applyBorder="1" applyAlignment="1"/>
    <xf numFmtId="179" fontId="1" fillId="0" borderId="52" xfId="0" applyNumberFormat="1" applyFont="1" applyBorder="1" applyAlignment="1"/>
    <xf numFmtId="184" fontId="1" fillId="0" borderId="96" xfId="0" applyNumberFormat="1" applyFont="1" applyBorder="1" applyAlignment="1">
      <alignment horizontal="right"/>
    </xf>
    <xf numFmtId="184" fontId="1" fillId="0" borderId="76" xfId="0" applyNumberFormat="1" applyFont="1" applyBorder="1" applyAlignment="1">
      <alignment horizontal="right"/>
    </xf>
    <xf numFmtId="184" fontId="1" fillId="0" borderId="77" xfId="0" applyNumberFormat="1" applyFont="1" applyBorder="1" applyAlignment="1">
      <alignment horizontal="right"/>
    </xf>
    <xf numFmtId="0" fontId="1" fillId="0" borderId="6" xfId="0" quotePrefix="1" applyFont="1" applyBorder="1" applyAlignment="1">
      <alignment horizontal="center"/>
    </xf>
    <xf numFmtId="0" fontId="1" fillId="0" borderId="36" xfId="0" applyFont="1" applyBorder="1" applyAlignment="1">
      <alignment horizontal="center"/>
    </xf>
    <xf numFmtId="0" fontId="1" fillId="0" borderId="8" xfId="0" applyFont="1" applyBorder="1" applyAlignment="1">
      <alignment horizontal="center" shrinkToFit="1"/>
    </xf>
    <xf numFmtId="0" fontId="1" fillId="0" borderId="69" xfId="0" applyFont="1" applyBorder="1" applyAlignment="1">
      <alignment horizontal="center"/>
    </xf>
    <xf numFmtId="0" fontId="1" fillId="0" borderId="11" xfId="0" applyFont="1" applyBorder="1" applyAlignment="1"/>
    <xf numFmtId="0" fontId="1" fillId="0" borderId="97" xfId="0" applyFont="1" applyBorder="1" applyAlignment="1"/>
    <xf numFmtId="178" fontId="1" fillId="0" borderId="8" xfId="1" applyNumberFormat="1" applyFont="1" applyFill="1" applyBorder="1" applyAlignment="1"/>
    <xf numFmtId="188" fontId="1" fillId="0" borderId="8" xfId="0" applyNumberFormat="1" applyFont="1" applyBorder="1" applyAlignment="1"/>
    <xf numFmtId="178" fontId="1" fillId="0" borderId="46" xfId="1" applyNumberFormat="1" applyFont="1" applyFill="1" applyBorder="1" applyAlignment="1"/>
    <xf numFmtId="188" fontId="1" fillId="0" borderId="46" xfId="0" applyNumberFormat="1" applyFont="1" applyBorder="1" applyAlignment="1"/>
    <xf numFmtId="188" fontId="1" fillId="0" borderId="26" xfId="0" applyNumberFormat="1" applyFont="1" applyBorder="1" applyAlignment="1"/>
    <xf numFmtId="178" fontId="1" fillId="0" borderId="17" xfId="0" applyNumberFormat="1" applyFont="1" applyBorder="1" applyAlignment="1"/>
    <xf numFmtId="178" fontId="1" fillId="0" borderId="101" xfId="0" applyNumberFormat="1" applyFont="1" applyBorder="1" applyAlignment="1"/>
    <xf numFmtId="188" fontId="1" fillId="0" borderId="0" xfId="0" applyNumberFormat="1" applyFont="1" applyAlignment="1"/>
    <xf numFmtId="178" fontId="1" fillId="0" borderId="43" xfId="0" applyNumberFormat="1" applyFont="1" applyBorder="1" applyAlignment="1"/>
    <xf numFmtId="179" fontId="1" fillId="0" borderId="56" xfId="0" applyNumberFormat="1" applyFont="1" applyBorder="1" applyAlignment="1"/>
    <xf numFmtId="178" fontId="1" fillId="0" borderId="96" xfId="0" applyNumberFormat="1" applyFont="1" applyBorder="1" applyAlignment="1"/>
    <xf numFmtId="179" fontId="1" fillId="0" borderId="78" xfId="0" applyNumberFormat="1" applyFont="1" applyBorder="1" applyAlignment="1"/>
    <xf numFmtId="178" fontId="1" fillId="0" borderId="102" xfId="0" applyNumberFormat="1" applyFont="1" applyBorder="1" applyAlignment="1"/>
    <xf numFmtId="178" fontId="1" fillId="0" borderId="20" xfId="0" applyNumberFormat="1" applyFont="1" applyBorder="1" applyAlignment="1">
      <alignment horizontal="center"/>
    </xf>
    <xf numFmtId="178" fontId="1" fillId="0" borderId="97" xfId="0" applyNumberFormat="1" applyFont="1" applyBorder="1" applyAlignment="1">
      <alignment horizontal="center"/>
    </xf>
    <xf numFmtId="178" fontId="1" fillId="0" borderId="52" xfId="0" applyNumberFormat="1" applyFont="1" applyBorder="1" applyAlignment="1">
      <alignment horizontal="center"/>
    </xf>
    <xf numFmtId="178" fontId="1" fillId="0" borderId="103" xfId="0" applyNumberFormat="1" applyFont="1" applyBorder="1" applyAlignment="1"/>
    <xf numFmtId="0" fontId="5" fillId="0" borderId="58" xfId="0" applyFont="1" applyBorder="1" applyAlignment="1"/>
    <xf numFmtId="178" fontId="5" fillId="0" borderId="42" xfId="0" applyNumberFormat="1" applyFont="1" applyBorder="1" applyAlignment="1"/>
    <xf numFmtId="178" fontId="1" fillId="0" borderId="44" xfId="0" applyNumberFormat="1" applyFont="1" applyBorder="1" applyAlignment="1"/>
    <xf numFmtId="178" fontId="1" fillId="0" borderId="77" xfId="0" applyNumberFormat="1" applyFont="1" applyBorder="1" applyAlignment="1"/>
    <xf numFmtId="0" fontId="1" fillId="0" borderId="0" xfId="0" applyFont="1" applyAlignment="1">
      <alignment horizontal="right"/>
    </xf>
    <xf numFmtId="0" fontId="1" fillId="0" borderId="21" xfId="0" applyFont="1" applyBorder="1" applyAlignment="1"/>
    <xf numFmtId="0" fontId="1" fillId="0" borderId="61" xfId="0" applyFont="1" applyBorder="1" applyAlignment="1"/>
    <xf numFmtId="0" fontId="1" fillId="0" borderId="97" xfId="0" applyFont="1" applyBorder="1" applyAlignment="1">
      <alignment horizontal="center"/>
    </xf>
    <xf numFmtId="182" fontId="1" fillId="0" borderId="21" xfId="0" applyNumberFormat="1" applyFont="1" applyBorder="1" applyAlignment="1"/>
    <xf numFmtId="182" fontId="1" fillId="0" borderId="0" xfId="0" applyNumberFormat="1" applyFont="1" applyAlignment="1">
      <alignment horizontal="right"/>
    </xf>
    <xf numFmtId="182" fontId="1" fillId="0" borderId="45" xfId="0" applyNumberFormat="1" applyFont="1" applyBorder="1" applyAlignment="1"/>
    <xf numFmtId="0" fontId="1" fillId="0" borderId="104" xfId="0" applyFont="1" applyBorder="1" applyAlignment="1"/>
    <xf numFmtId="182" fontId="1" fillId="0" borderId="22" xfId="0" applyNumberFormat="1" applyFont="1" applyBorder="1" applyAlignment="1">
      <alignment horizontal="right"/>
    </xf>
    <xf numFmtId="182" fontId="1" fillId="0" borderId="105" xfId="0" applyNumberFormat="1" applyFont="1" applyBorder="1" applyAlignment="1">
      <alignment horizontal="right"/>
    </xf>
    <xf numFmtId="182" fontId="1" fillId="0" borderId="24" xfId="0" applyNumberFormat="1" applyFont="1" applyBorder="1" applyAlignment="1">
      <alignment horizontal="right"/>
    </xf>
    <xf numFmtId="0" fontId="1" fillId="0" borderId="100" xfId="0" applyFont="1" applyBorder="1" applyAlignment="1"/>
    <xf numFmtId="182" fontId="1" fillId="0" borderId="46" xfId="0" applyNumberFormat="1" applyFont="1" applyBorder="1" applyAlignment="1"/>
    <xf numFmtId="182" fontId="1" fillId="0" borderId="60" xfId="0" applyNumberFormat="1" applyFont="1" applyBorder="1" applyAlignment="1"/>
    <xf numFmtId="0" fontId="1" fillId="0" borderId="69" xfId="0" applyFont="1" applyBorder="1" applyAlignment="1">
      <alignment horizontal="left"/>
    </xf>
    <xf numFmtId="0" fontId="1" fillId="0" borderId="69" xfId="0" applyFont="1" applyBorder="1" applyAlignment="1">
      <alignment shrinkToFit="1"/>
    </xf>
    <xf numFmtId="0" fontId="1" fillId="0" borderId="60" xfId="0" applyFont="1" applyBorder="1" applyAlignment="1">
      <alignment shrinkToFit="1"/>
    </xf>
    <xf numFmtId="0" fontId="1" fillId="0" borderId="59" xfId="0" applyFont="1" applyBorder="1" applyAlignment="1">
      <alignment horizontal="center"/>
    </xf>
    <xf numFmtId="178" fontId="1" fillId="0" borderId="0" xfId="0" applyNumberFormat="1" applyFont="1" applyAlignment="1">
      <alignment horizontal="right"/>
    </xf>
    <xf numFmtId="0" fontId="1" fillId="0" borderId="96" xfId="0" applyFont="1" applyBorder="1" applyAlignment="1"/>
    <xf numFmtId="0" fontId="1" fillId="0" borderId="80" xfId="0" applyFont="1" applyBorder="1" applyAlignment="1">
      <alignment horizontal="right" vertical="top"/>
    </xf>
    <xf numFmtId="0" fontId="1" fillId="0" borderId="80" xfId="0" applyFont="1" applyBorder="1" applyAlignment="1">
      <alignment horizontal="center"/>
    </xf>
    <xf numFmtId="0" fontId="1" fillId="0" borderId="75" xfId="0" applyFont="1" applyBorder="1" applyAlignment="1"/>
    <xf numFmtId="0" fontId="1" fillId="0" borderId="106" xfId="0" applyFont="1" applyBorder="1" applyAlignment="1"/>
    <xf numFmtId="0" fontId="1" fillId="0" borderId="107" xfId="0" applyFont="1" applyBorder="1" applyAlignment="1"/>
    <xf numFmtId="0" fontId="1" fillId="0" borderId="108" xfId="0" applyFont="1" applyBorder="1" applyAlignment="1">
      <alignment horizontal="right" vertical="top"/>
    </xf>
    <xf numFmtId="0" fontId="1" fillId="0" borderId="108" xfId="0" applyFont="1" applyBorder="1" applyAlignment="1">
      <alignment horizontal="center"/>
    </xf>
    <xf numFmtId="0" fontId="1" fillId="0" borderId="108" xfId="0" applyFont="1" applyBorder="1" applyAlignment="1"/>
    <xf numFmtId="0" fontId="1" fillId="0" borderId="109" xfId="0" applyFont="1" applyBorder="1" applyAlignment="1"/>
    <xf numFmtId="0" fontId="1" fillId="0" borderId="0" xfId="0" applyFont="1" applyAlignment="1">
      <alignment horizontal="right" vertical="top"/>
    </xf>
    <xf numFmtId="178" fontId="1" fillId="0" borderId="80" xfId="0" applyNumberFormat="1" applyFont="1" applyBorder="1" applyAlignment="1">
      <alignment horizontal="right"/>
    </xf>
    <xf numFmtId="0" fontId="1" fillId="0" borderId="76" xfId="0" applyFont="1" applyBorder="1" applyAlignment="1"/>
    <xf numFmtId="0" fontId="1" fillId="0" borderId="110" xfId="0" applyFont="1" applyBorder="1" applyAlignment="1"/>
    <xf numFmtId="0" fontId="1" fillId="0" borderId="111" xfId="0" applyFont="1" applyBorder="1" applyAlignment="1"/>
    <xf numFmtId="0" fontId="1" fillId="0" borderId="112" xfId="0" applyFont="1" applyBorder="1" applyAlignment="1">
      <alignment horizontal="right"/>
    </xf>
    <xf numFmtId="0" fontId="1" fillId="0" borderId="112" xfId="0" applyFont="1" applyBorder="1" applyAlignment="1"/>
    <xf numFmtId="0" fontId="1" fillId="0" borderId="113" xfId="0" applyFont="1" applyBorder="1" applyAlignment="1"/>
    <xf numFmtId="0" fontId="1" fillId="0" borderId="102" xfId="0" applyFont="1" applyBorder="1" applyAlignment="1"/>
    <xf numFmtId="0" fontId="1" fillId="0" borderId="80" xfId="0" applyFont="1" applyBorder="1" applyAlignment="1">
      <alignment horizontal="right"/>
    </xf>
    <xf numFmtId="179" fontId="1" fillId="0" borderId="0" xfId="0" applyNumberFormat="1" applyFont="1" applyAlignment="1">
      <alignment horizontal="right"/>
    </xf>
    <xf numFmtId="189" fontId="1" fillId="0" borderId="69" xfId="0" applyNumberFormat="1" applyFont="1" applyBorder="1" applyAlignment="1">
      <alignment horizontal="right"/>
    </xf>
    <xf numFmtId="0" fontId="1" fillId="0" borderId="114" xfId="0" applyFont="1" applyBorder="1" applyAlignment="1"/>
    <xf numFmtId="178" fontId="1" fillId="0" borderId="69" xfId="0" applyNumberFormat="1" applyFont="1" applyBorder="1" applyAlignment="1">
      <alignment horizontal="right"/>
    </xf>
    <xf numFmtId="0" fontId="1" fillId="0" borderId="78" xfId="0" applyFont="1" applyBorder="1" applyAlignment="1">
      <alignment horizontal="right"/>
    </xf>
    <xf numFmtId="183" fontId="1" fillId="0" borderId="78" xfId="0" applyNumberFormat="1" applyFont="1" applyBorder="1" applyAlignment="1"/>
    <xf numFmtId="0" fontId="1" fillId="0" borderId="6" xfId="0" applyFont="1" applyBorder="1" applyAlignment="1">
      <alignment horizontal="left"/>
    </xf>
    <xf numFmtId="0" fontId="1" fillId="0" borderId="5" xfId="0" applyFont="1" applyBorder="1" applyAlignment="1">
      <alignment horizontal="right"/>
    </xf>
    <xf numFmtId="0" fontId="1" fillId="0" borderId="6" xfId="0" applyFont="1" applyBorder="1" applyAlignment="1">
      <alignment horizontal="center" shrinkToFit="1"/>
    </xf>
    <xf numFmtId="0" fontId="1" fillId="0" borderId="13" xfId="0" applyFont="1" applyBorder="1" applyAlignment="1">
      <alignment horizontal="center" shrinkToFit="1"/>
    </xf>
    <xf numFmtId="178" fontId="1" fillId="0" borderId="43" xfId="0" applyNumberFormat="1" applyFont="1" applyBorder="1" applyAlignment="1">
      <alignment vertical="top" wrapText="1"/>
    </xf>
    <xf numFmtId="178" fontId="1" fillId="0" borderId="0" xfId="0" applyNumberFormat="1" applyFont="1" applyAlignment="1">
      <alignment vertical="top" wrapText="1"/>
    </xf>
    <xf numFmtId="178" fontId="1" fillId="0" borderId="0" xfId="0" applyNumberFormat="1" applyFont="1" applyAlignment="1">
      <alignment horizontal="left"/>
    </xf>
    <xf numFmtId="0" fontId="1" fillId="0" borderId="0" xfId="0" applyFont="1" applyAlignment="1">
      <alignment horizontal="left"/>
    </xf>
    <xf numFmtId="0" fontId="1" fillId="0" borderId="31" xfId="0" applyFont="1" applyBorder="1" applyAlignment="1">
      <alignment horizontal="center" vertical="center"/>
    </xf>
    <xf numFmtId="0" fontId="1" fillId="0" borderId="60" xfId="0" applyFont="1" applyBorder="1" applyAlignment="1">
      <alignment horizontal="right"/>
    </xf>
    <xf numFmtId="178" fontId="1" fillId="0" borderId="14" xfId="0" applyNumberFormat="1" applyFont="1" applyBorder="1" applyAlignment="1">
      <alignment horizontal="center" shrinkToFit="1"/>
    </xf>
    <xf numFmtId="178" fontId="1" fillId="0" borderId="12" xfId="0" applyNumberFormat="1" applyFont="1" applyBorder="1" applyAlignment="1">
      <alignment horizontal="center" shrinkToFit="1"/>
    </xf>
    <xf numFmtId="179" fontId="1" fillId="0" borderId="97" xfId="0" applyNumberFormat="1" applyFont="1" applyBorder="1" applyAlignment="1"/>
    <xf numFmtId="0" fontId="1" fillId="0" borderId="0" xfId="0" applyFont="1" applyAlignment="1">
      <alignment horizontal="left" vertical="top"/>
    </xf>
    <xf numFmtId="178" fontId="1" fillId="0" borderId="12" xfId="0" applyNumberFormat="1" applyFont="1" applyBorder="1" applyAlignment="1">
      <alignment horizontal="center" vertical="top" shrinkToFit="1"/>
    </xf>
    <xf numFmtId="0" fontId="1" fillId="0" borderId="74" xfId="0" applyFont="1" applyBorder="1" applyAlignment="1">
      <alignment horizontal="center" shrinkToFit="1"/>
    </xf>
    <xf numFmtId="0" fontId="1" fillId="0" borderId="75" xfId="0" applyFont="1" applyBorder="1" applyAlignment="1">
      <alignment horizontal="center" shrinkToFit="1"/>
    </xf>
    <xf numFmtId="0" fontId="1" fillId="0" borderId="7" xfId="0" applyFont="1" applyBorder="1" applyAlignment="1">
      <alignment shrinkToFit="1"/>
    </xf>
    <xf numFmtId="0" fontId="12" fillId="0" borderId="0" xfId="0" applyFont="1" applyAlignment="1"/>
    <xf numFmtId="178" fontId="12" fillId="0" borderId="0" xfId="0" applyNumberFormat="1" applyFont="1" applyAlignment="1"/>
    <xf numFmtId="0" fontId="13" fillId="0" borderId="0" xfId="0" applyFont="1" applyAlignment="1"/>
    <xf numFmtId="178" fontId="1" fillId="0" borderId="49" xfId="0" applyNumberFormat="1" applyFont="1" applyBorder="1" applyAlignment="1">
      <alignment horizontal="center" vertical="top" shrinkToFit="1"/>
    </xf>
    <xf numFmtId="178" fontId="1" fillId="0" borderId="8" xfId="0" applyNumberFormat="1" applyFont="1" applyBorder="1" applyAlignment="1">
      <alignment horizontal="center"/>
    </xf>
    <xf numFmtId="178" fontId="1" fillId="0" borderId="80" xfId="0" applyNumberFormat="1" applyFont="1" applyBorder="1" applyAlignment="1"/>
    <xf numFmtId="178" fontId="1" fillId="0" borderId="76" xfId="0" applyNumberFormat="1" applyFont="1" applyBorder="1" applyAlignment="1"/>
    <xf numFmtId="0" fontId="1" fillId="0" borderId="116" xfId="0" applyFont="1" applyBorder="1" applyAlignment="1"/>
    <xf numFmtId="0" fontId="1" fillId="0" borderId="117" xfId="0" applyFont="1" applyBorder="1" applyAlignment="1"/>
    <xf numFmtId="0" fontId="9" fillId="0" borderId="117" xfId="0" applyFont="1" applyBorder="1" applyAlignment="1"/>
    <xf numFmtId="0" fontId="1" fillId="0" borderId="118" xfId="0" applyFont="1" applyBorder="1" applyAlignment="1">
      <alignment horizontal="center"/>
    </xf>
    <xf numFmtId="0" fontId="9" fillId="0" borderId="118" xfId="0" applyFont="1" applyBorder="1" applyAlignment="1"/>
    <xf numFmtId="178" fontId="1" fillId="0" borderId="119" xfId="0" applyNumberFormat="1" applyFont="1" applyBorder="1" applyAlignment="1">
      <alignment horizontal="right"/>
    </xf>
    <xf numFmtId="178" fontId="1" fillId="0" borderId="120" xfId="0" applyNumberFormat="1" applyFont="1" applyBorder="1" applyAlignment="1"/>
    <xf numFmtId="178" fontId="1" fillId="0" borderId="121" xfId="0" applyNumberFormat="1" applyFont="1" applyBorder="1" applyAlignment="1"/>
    <xf numFmtId="0" fontId="12" fillId="0" borderId="0" xfId="0" applyFont="1" applyAlignment="1">
      <alignment horizontal="left" vertical="top"/>
    </xf>
    <xf numFmtId="179" fontId="12" fillId="0" borderId="0" xfId="0" applyNumberFormat="1" applyFont="1" applyAlignment="1"/>
    <xf numFmtId="178" fontId="14" fillId="0" borderId="96" xfId="0" applyNumberFormat="1" applyFont="1" applyBorder="1" applyAlignment="1"/>
    <xf numFmtId="178" fontId="14" fillId="0" borderId="98" xfId="0" applyNumberFormat="1" applyFont="1" applyBorder="1" applyAlignment="1"/>
    <xf numFmtId="178" fontId="14" fillId="0" borderId="77" xfId="0" applyNumberFormat="1" applyFont="1" applyBorder="1" applyAlignment="1"/>
    <xf numFmtId="0" fontId="12" fillId="0" borderId="71" xfId="0" applyFont="1" applyBorder="1" applyAlignment="1">
      <alignment vertical="top" wrapText="1"/>
    </xf>
    <xf numFmtId="0" fontId="12" fillId="0" borderId="78" xfId="0" applyFont="1" applyBorder="1" applyAlignment="1">
      <alignment vertical="top" wrapText="1"/>
    </xf>
    <xf numFmtId="0" fontId="12" fillId="0" borderId="56" xfId="0" applyFont="1" applyBorder="1" applyAlignment="1">
      <alignment vertical="top" wrapText="1"/>
    </xf>
    <xf numFmtId="0" fontId="12" fillId="0" borderId="99" xfId="0" applyFont="1" applyBorder="1" applyAlignment="1">
      <alignment vertical="top" wrapText="1"/>
    </xf>
    <xf numFmtId="0" fontId="12" fillId="0" borderId="102" xfId="0" applyFont="1" applyBorder="1" applyAlignment="1">
      <alignment vertical="top" wrapText="1"/>
    </xf>
    <xf numFmtId="0" fontId="12" fillId="0" borderId="58" xfId="0" applyFont="1" applyBorder="1" applyAlignment="1"/>
    <xf numFmtId="0" fontId="12" fillId="0" borderId="42" xfId="0" applyFont="1" applyBorder="1" applyAlignment="1"/>
    <xf numFmtId="38" fontId="12" fillId="0" borderId="59" xfId="1" applyFont="1" applyFill="1" applyBorder="1" applyAlignment="1"/>
    <xf numFmtId="0" fontId="12" fillId="0" borderId="36" xfId="0" applyFont="1" applyBorder="1" applyAlignment="1"/>
    <xf numFmtId="0" fontId="12" fillId="0" borderId="69" xfId="0" applyFont="1" applyBorder="1" applyAlignment="1"/>
    <xf numFmtId="38" fontId="12" fillId="0" borderId="60" xfId="1" applyFont="1" applyFill="1" applyBorder="1" applyAlignment="1"/>
    <xf numFmtId="176" fontId="1" fillId="0" borderId="60" xfId="0" applyNumberFormat="1" applyFont="1" applyBorder="1" applyAlignment="1"/>
    <xf numFmtId="0" fontId="12" fillId="0" borderId="54" xfId="0" applyFont="1" applyBorder="1" applyAlignment="1"/>
    <xf numFmtId="178" fontId="12" fillId="0" borderId="60" xfId="0" applyNumberFormat="1" applyFont="1" applyBorder="1" applyAlignment="1"/>
    <xf numFmtId="0" fontId="14" fillId="0" borderId="69" xfId="0" applyFont="1" applyBorder="1" applyAlignment="1"/>
    <xf numFmtId="190" fontId="1" fillId="0" borderId="119" xfId="0" applyNumberFormat="1" applyFont="1" applyBorder="1" applyAlignment="1">
      <alignment horizontal="right"/>
    </xf>
    <xf numFmtId="179" fontId="1" fillId="0" borderId="66" xfId="0" applyNumberFormat="1" applyFont="1" applyBorder="1" applyAlignment="1">
      <alignment horizontal="right"/>
    </xf>
    <xf numFmtId="38" fontId="1" fillId="0" borderId="11" xfId="0" applyNumberFormat="1" applyFont="1" applyBorder="1" applyAlignment="1"/>
    <xf numFmtId="0" fontId="1" fillId="0" borderId="0" xfId="0" applyFont="1" applyAlignment="1">
      <alignment horizontal="left" vertical="center"/>
    </xf>
    <xf numFmtId="179" fontId="1" fillId="0" borderId="0" xfId="0" applyNumberFormat="1" applyFont="1" applyAlignment="1">
      <alignment horizontal="left" vertical="top" wrapText="1"/>
    </xf>
    <xf numFmtId="0" fontId="1" fillId="0" borderId="0" xfId="0" applyFont="1" applyAlignment="1">
      <alignment horizontal="center" vertical="top"/>
    </xf>
    <xf numFmtId="0" fontId="15" fillId="0" borderId="0" xfId="0" applyFont="1" applyAlignment="1"/>
    <xf numFmtId="0" fontId="16" fillId="0" borderId="80" xfId="0" applyFont="1" applyBorder="1" applyAlignment="1">
      <alignment horizontal="right" vertical="top"/>
    </xf>
    <xf numFmtId="0" fontId="16" fillId="0" borderId="108" xfId="0" applyFont="1" applyBorder="1" applyAlignment="1">
      <alignment horizontal="right" vertical="top"/>
    </xf>
    <xf numFmtId="0" fontId="16" fillId="0" borderId="0" xfId="0" applyFont="1" applyAlignment="1">
      <alignment horizontal="right" vertical="top"/>
    </xf>
    <xf numFmtId="178" fontId="16" fillId="0" borderId="80" xfId="0" applyNumberFormat="1" applyFont="1" applyBorder="1" applyAlignment="1">
      <alignment horizontal="right"/>
    </xf>
    <xf numFmtId="0" fontId="16" fillId="0" borderId="112" xfId="0" applyFont="1" applyBorder="1" applyAlignment="1">
      <alignment horizontal="right"/>
    </xf>
    <xf numFmtId="0" fontId="16" fillId="0" borderId="0" xfId="0" applyFont="1" applyAlignment="1">
      <alignment horizontal="right"/>
    </xf>
    <xf numFmtId="0" fontId="16" fillId="0" borderId="80" xfId="0" applyFont="1" applyBorder="1" applyAlignment="1">
      <alignment horizontal="right"/>
    </xf>
    <xf numFmtId="179" fontId="16" fillId="0" borderId="0" xfId="0" applyNumberFormat="1" applyFont="1" applyAlignment="1">
      <alignment horizontal="right"/>
    </xf>
    <xf numFmtId="189" fontId="16" fillId="0" borderId="69" xfId="0" applyNumberFormat="1" applyFont="1" applyBorder="1" applyAlignment="1">
      <alignment horizontal="right"/>
    </xf>
    <xf numFmtId="178" fontId="16" fillId="0" borderId="69" xfId="0" applyNumberFormat="1" applyFont="1" applyBorder="1" applyAlignment="1">
      <alignment horizontal="right"/>
    </xf>
    <xf numFmtId="0" fontId="16" fillId="0" borderId="78" xfId="0" applyFont="1" applyBorder="1" applyAlignment="1">
      <alignment horizontal="right"/>
    </xf>
    <xf numFmtId="178" fontId="16" fillId="0" borderId="102" xfId="0" applyNumberFormat="1" applyFont="1" applyBorder="1" applyAlignment="1"/>
    <xf numFmtId="179" fontId="16" fillId="0" borderId="66" xfId="0" applyNumberFormat="1" applyFont="1" applyBorder="1" applyAlignment="1">
      <alignment horizontal="right"/>
    </xf>
    <xf numFmtId="182" fontId="16" fillId="0" borderId="21" xfId="0" applyNumberFormat="1" applyFont="1" applyBorder="1" applyAlignment="1"/>
    <xf numFmtId="182" fontId="16" fillId="0" borderId="45" xfId="0" applyNumberFormat="1" applyFont="1" applyBorder="1" applyAlignment="1"/>
    <xf numFmtId="182" fontId="16" fillId="0" borderId="8" xfId="0" applyNumberFormat="1" applyFont="1" applyBorder="1" applyAlignment="1"/>
    <xf numFmtId="182" fontId="16" fillId="0" borderId="46" xfId="0" applyNumberFormat="1" applyFont="1" applyBorder="1" applyAlignment="1"/>
    <xf numFmtId="182" fontId="16" fillId="0" borderId="0" xfId="0" applyNumberFormat="1" applyFont="1" applyAlignment="1">
      <alignment horizontal="right"/>
    </xf>
    <xf numFmtId="182" fontId="16" fillId="0" borderId="22" xfId="0" applyNumberFormat="1" applyFont="1" applyBorder="1" applyAlignment="1">
      <alignment horizontal="right"/>
    </xf>
    <xf numFmtId="182" fontId="16" fillId="0" borderId="105" xfId="0" applyNumberFormat="1" applyFont="1" applyBorder="1" applyAlignment="1">
      <alignment horizontal="right"/>
    </xf>
    <xf numFmtId="182" fontId="16" fillId="0" borderId="22" xfId="0" applyNumberFormat="1" applyFont="1" applyBorder="1" applyAlignment="1"/>
    <xf numFmtId="182" fontId="16" fillId="0" borderId="60" xfId="0" applyNumberFormat="1" applyFont="1" applyBorder="1" applyAlignment="1"/>
    <xf numFmtId="178" fontId="16" fillId="0" borderId="59" xfId="0" applyNumberFormat="1" applyFont="1" applyBorder="1" applyAlignment="1"/>
    <xf numFmtId="178" fontId="16" fillId="0" borderId="60" xfId="0" applyNumberFormat="1" applyFont="1" applyBorder="1" applyAlignment="1"/>
    <xf numFmtId="176" fontId="16" fillId="0" borderId="60" xfId="0" applyNumberFormat="1" applyFont="1" applyBorder="1" applyAlignment="1"/>
    <xf numFmtId="0" fontId="16" fillId="0" borderId="61" xfId="0" applyFont="1" applyBorder="1" applyAlignment="1"/>
    <xf numFmtId="178" fontId="16" fillId="0" borderId="11" xfId="0" applyNumberFormat="1" applyFont="1" applyBorder="1" applyAlignment="1"/>
    <xf numFmtId="38" fontId="16" fillId="0" borderId="11" xfId="0" applyNumberFormat="1" applyFont="1" applyBorder="1" applyAlignment="1"/>
    <xf numFmtId="178" fontId="16" fillId="0" borderId="77" xfId="0" applyNumberFormat="1" applyFont="1" applyBorder="1" applyAlignment="1"/>
    <xf numFmtId="178" fontId="16" fillId="0" borderId="96" xfId="0" applyNumberFormat="1" applyFont="1" applyBorder="1" applyAlignment="1"/>
    <xf numFmtId="178" fontId="16" fillId="0" borderId="9" xfId="0" applyNumberFormat="1" applyFont="1" applyBorder="1" applyAlignment="1"/>
    <xf numFmtId="178" fontId="16" fillId="0" borderId="8" xfId="0" applyNumberFormat="1" applyFont="1" applyBorder="1" applyAlignment="1"/>
    <xf numFmtId="178" fontId="16" fillId="0" borderId="69" xfId="0" applyNumberFormat="1" applyFont="1" applyBorder="1" applyAlignment="1"/>
    <xf numFmtId="0" fontId="16" fillId="0" borderId="8" xfId="0" applyFont="1" applyBorder="1" applyAlignment="1"/>
    <xf numFmtId="178" fontId="16" fillId="0" borderId="54" xfId="0" applyNumberFormat="1" applyFont="1" applyBorder="1" applyAlignment="1"/>
    <xf numFmtId="178" fontId="16" fillId="0" borderId="24" xfId="0" applyNumberFormat="1" applyFont="1" applyBorder="1" applyAlignment="1">
      <alignment horizontal="center"/>
    </xf>
    <xf numFmtId="178" fontId="16" fillId="0" borderId="14" xfId="0" applyNumberFormat="1" applyFont="1" applyBorder="1" applyAlignment="1"/>
    <xf numFmtId="178" fontId="16" fillId="0" borderId="0" xfId="0" applyNumberFormat="1" applyFont="1" applyAlignment="1"/>
    <xf numFmtId="178" fontId="16" fillId="0" borderId="45" xfId="0" applyNumberFormat="1" applyFont="1" applyBorder="1" applyAlignment="1"/>
    <xf numFmtId="178" fontId="16" fillId="0" borderId="24" xfId="0" applyNumberFormat="1" applyFont="1" applyBorder="1" applyAlignment="1"/>
    <xf numFmtId="178" fontId="16" fillId="0" borderId="10" xfId="0" applyNumberFormat="1" applyFont="1" applyBorder="1" applyAlignment="1"/>
    <xf numFmtId="178" fontId="16" fillId="0" borderId="25" xfId="0" applyNumberFormat="1" applyFont="1" applyBorder="1" applyAlignment="1"/>
    <xf numFmtId="178" fontId="16" fillId="0" borderId="26" xfId="0" applyNumberFormat="1" applyFont="1" applyBorder="1" applyAlignment="1"/>
    <xf numFmtId="0" fontId="16" fillId="0" borderId="26" xfId="0" applyFont="1" applyBorder="1" applyAlignment="1"/>
    <xf numFmtId="178" fontId="16" fillId="0" borderId="63" xfId="0" applyNumberFormat="1" applyFont="1" applyBorder="1" applyAlignment="1"/>
    <xf numFmtId="178" fontId="16" fillId="0" borderId="103" xfId="0" applyNumberFormat="1" applyFont="1" applyBorder="1" applyAlignment="1"/>
    <xf numFmtId="178" fontId="16" fillId="0" borderId="8" xfId="1" applyNumberFormat="1" applyFont="1" applyFill="1" applyBorder="1" applyAlignment="1"/>
    <xf numFmtId="188" fontId="16" fillId="0" borderId="8" xfId="0" applyNumberFormat="1" applyFont="1" applyBorder="1" applyAlignment="1"/>
    <xf numFmtId="178" fontId="16" fillId="0" borderId="22" xfId="0" applyNumberFormat="1" applyFont="1" applyBorder="1" applyAlignment="1"/>
    <xf numFmtId="178" fontId="16" fillId="0" borderId="97" xfId="0" applyNumberFormat="1" applyFont="1" applyBorder="1" applyAlignment="1"/>
    <xf numFmtId="178" fontId="16" fillId="0" borderId="46" xfId="0" applyNumberFormat="1" applyFont="1" applyBorder="1" applyAlignment="1"/>
    <xf numFmtId="178" fontId="16" fillId="0" borderId="46" xfId="1" applyNumberFormat="1" applyFont="1" applyFill="1" applyBorder="1" applyAlignment="1"/>
    <xf numFmtId="188" fontId="16" fillId="0" borderId="46" xfId="0" applyNumberFormat="1" applyFont="1" applyBorder="1" applyAlignment="1"/>
    <xf numFmtId="178" fontId="16" fillId="0" borderId="17" xfId="0" applyNumberFormat="1" applyFont="1" applyBorder="1" applyAlignment="1"/>
    <xf numFmtId="178" fontId="16" fillId="0" borderId="47" xfId="0" applyNumberFormat="1" applyFont="1" applyBorder="1" applyAlignment="1"/>
    <xf numFmtId="188" fontId="16" fillId="0" borderId="26" xfId="0" applyNumberFormat="1" applyFont="1" applyBorder="1" applyAlignment="1"/>
    <xf numFmtId="178" fontId="16" fillId="0" borderId="101" xfId="0" applyNumberFormat="1" applyFont="1" applyBorder="1" applyAlignment="1"/>
    <xf numFmtId="0" fontId="16" fillId="0" borderId="8" xfId="0" applyFont="1" applyBorder="1" applyAlignment="1">
      <alignment horizontal="center" shrinkToFit="1"/>
    </xf>
    <xf numFmtId="0" fontId="16" fillId="0" borderId="8" xfId="0" applyFont="1" applyBorder="1" applyAlignment="1">
      <alignment horizontal="center"/>
    </xf>
    <xf numFmtId="0" fontId="16" fillId="0" borderId="69" xfId="0" applyFont="1" applyBorder="1" applyAlignment="1">
      <alignment horizontal="center"/>
    </xf>
    <xf numFmtId="0" fontId="16" fillId="0" borderId="60" xfId="0" applyFont="1" applyBorder="1" applyAlignment="1">
      <alignment horizontal="right"/>
    </xf>
    <xf numFmtId="0" fontId="16" fillId="0" borderId="10" xfId="0" applyFont="1" applyBorder="1" applyAlignment="1"/>
    <xf numFmtId="0" fontId="16" fillId="0" borderId="11" xfId="0" applyFont="1" applyBorder="1" applyAlignment="1"/>
    <xf numFmtId="184" fontId="16" fillId="0" borderId="96" xfId="0" applyNumberFormat="1" applyFont="1" applyBorder="1" applyAlignment="1">
      <alignment horizontal="right"/>
    </xf>
    <xf numFmtId="184" fontId="16" fillId="0" borderId="76" xfId="0" applyNumberFormat="1" applyFont="1" applyBorder="1" applyAlignment="1">
      <alignment horizontal="right"/>
    </xf>
    <xf numFmtId="184" fontId="16" fillId="0" borderId="77" xfId="0" applyNumberFormat="1" applyFont="1" applyBorder="1" applyAlignment="1">
      <alignment horizontal="right"/>
    </xf>
    <xf numFmtId="178" fontId="16" fillId="0" borderId="65" xfId="0" applyNumberFormat="1" applyFont="1" applyBorder="1" applyAlignment="1"/>
    <xf numFmtId="178" fontId="16" fillId="0" borderId="27" xfId="0" applyNumberFormat="1" applyFont="1" applyBorder="1" applyAlignment="1"/>
    <xf numFmtId="178" fontId="16" fillId="0" borderId="61" xfId="0" applyNumberFormat="1" applyFont="1" applyBorder="1" applyAlignment="1"/>
    <xf numFmtId="178" fontId="16" fillId="0" borderId="90" xfId="0" applyNumberFormat="1" applyFont="1" applyBorder="1" applyAlignment="1"/>
    <xf numFmtId="178" fontId="16" fillId="0" borderId="91" xfId="0" applyNumberFormat="1" applyFont="1" applyBorder="1" applyAlignment="1"/>
    <xf numFmtId="178" fontId="16" fillId="0" borderId="85" xfId="0" applyNumberFormat="1" applyFont="1" applyBorder="1" applyAlignment="1"/>
    <xf numFmtId="182" fontId="16" fillId="0" borderId="60" xfId="0" applyNumberFormat="1" applyFont="1" applyBorder="1" applyAlignment="1">
      <alignment horizontal="right"/>
    </xf>
    <xf numFmtId="182" fontId="16" fillId="0" borderId="57" xfId="0" applyNumberFormat="1" applyFont="1" applyBorder="1" applyAlignment="1">
      <alignment horizontal="right"/>
    </xf>
    <xf numFmtId="183" fontId="16" fillId="0" borderId="8" xfId="0" applyNumberFormat="1" applyFont="1" applyBorder="1" applyAlignment="1"/>
    <xf numFmtId="183" fontId="16" fillId="0" borderId="47" xfId="0" applyNumberFormat="1" applyFont="1" applyBorder="1" applyAlignment="1"/>
    <xf numFmtId="183" fontId="16" fillId="0" borderId="54" xfId="0" applyNumberFormat="1" applyFont="1" applyBorder="1" applyAlignment="1"/>
    <xf numFmtId="182" fontId="16" fillId="0" borderId="54" xfId="0" applyNumberFormat="1" applyFont="1" applyBorder="1" applyAlignment="1"/>
    <xf numFmtId="186" fontId="16" fillId="0" borderId="8" xfId="0" applyNumberFormat="1" applyFont="1" applyBorder="1" applyAlignment="1"/>
    <xf numFmtId="187" fontId="16" fillId="0" borderId="8" xfId="0" applyNumberFormat="1" applyFont="1" applyBorder="1" applyAlignment="1"/>
    <xf numFmtId="182" fontId="16" fillId="0" borderId="47" xfId="0" applyNumberFormat="1" applyFont="1" applyBorder="1" applyAlignment="1"/>
    <xf numFmtId="186" fontId="16" fillId="0" borderId="26" xfId="0" applyNumberFormat="1" applyFont="1" applyBorder="1" applyAlignment="1"/>
    <xf numFmtId="187" fontId="16" fillId="0" borderId="26" xfId="0" applyNumberFormat="1" applyFont="1" applyBorder="1" applyAlignment="1"/>
    <xf numFmtId="182" fontId="16" fillId="0" borderId="69" xfId="0" applyNumberFormat="1" applyFont="1" applyBorder="1" applyAlignment="1"/>
    <xf numFmtId="182" fontId="16" fillId="0" borderId="53" xfId="0" applyNumberFormat="1" applyFont="1" applyBorder="1" applyAlignment="1"/>
    <xf numFmtId="182" fontId="16" fillId="0" borderId="76" xfId="0" applyNumberFormat="1" applyFont="1" applyBorder="1" applyAlignment="1"/>
    <xf numFmtId="178" fontId="16" fillId="0" borderId="70" xfId="0" applyNumberFormat="1" applyFont="1" applyBorder="1" applyAlignment="1"/>
    <xf numFmtId="182" fontId="16" fillId="0" borderId="70" xfId="0" applyNumberFormat="1" applyFont="1" applyBorder="1" applyAlignment="1"/>
    <xf numFmtId="182" fontId="16" fillId="0" borderId="40" xfId="0" applyNumberFormat="1" applyFont="1" applyBorder="1" applyAlignment="1"/>
    <xf numFmtId="182" fontId="16" fillId="0" borderId="72" xfId="0" applyNumberFormat="1" applyFont="1" applyBorder="1" applyAlignment="1"/>
    <xf numFmtId="182" fontId="16" fillId="0" borderId="73" xfId="0" applyNumberFormat="1" applyFont="1" applyBorder="1" applyAlignment="1"/>
    <xf numFmtId="182" fontId="16" fillId="0" borderId="10" xfId="0" applyNumberFormat="1" applyFont="1" applyBorder="1" applyAlignment="1"/>
    <xf numFmtId="182" fontId="16" fillId="0" borderId="77" xfId="0" applyNumberFormat="1" applyFont="1" applyBorder="1" applyAlignment="1"/>
    <xf numFmtId="178" fontId="16" fillId="0" borderId="53" xfId="0" applyNumberFormat="1" applyFont="1" applyBorder="1" applyAlignment="1"/>
    <xf numFmtId="178" fontId="16" fillId="0" borderId="40" xfId="0" applyNumberFormat="1" applyFont="1" applyBorder="1" applyAlignment="1"/>
    <xf numFmtId="0" fontId="16" fillId="0" borderId="72" xfId="0" applyFont="1" applyBorder="1" applyAlignment="1"/>
    <xf numFmtId="0" fontId="16" fillId="0" borderId="73" xfId="0" applyFont="1" applyBorder="1" applyAlignment="1"/>
    <xf numFmtId="178" fontId="16" fillId="0" borderId="20" xfId="0" applyNumberFormat="1" applyFont="1" applyBorder="1" applyAlignment="1"/>
    <xf numFmtId="0" fontId="16" fillId="0" borderId="22" xfId="0" applyFont="1" applyBorder="1" applyAlignment="1"/>
    <xf numFmtId="0" fontId="16" fillId="0" borderId="53" xfId="0" applyFont="1" applyBorder="1" applyAlignment="1"/>
    <xf numFmtId="178" fontId="16" fillId="0" borderId="68" xfId="0" applyNumberFormat="1" applyFont="1" applyBorder="1" applyAlignment="1"/>
    <xf numFmtId="179" fontId="16" fillId="0" borderId="22" xfId="0" applyNumberFormat="1" applyFont="1" applyBorder="1" applyAlignment="1"/>
    <xf numFmtId="182" fontId="16" fillId="0" borderId="20" xfId="0" applyNumberFormat="1" applyFont="1" applyBorder="1" applyAlignment="1"/>
    <xf numFmtId="0" fontId="16" fillId="0" borderId="20" xfId="0" applyFont="1" applyBorder="1" applyAlignment="1"/>
    <xf numFmtId="0" fontId="16" fillId="0" borderId="24" xfId="0" applyFont="1" applyBorder="1" applyAlignment="1"/>
    <xf numFmtId="182" fontId="16" fillId="0" borderId="26" xfId="0" applyNumberFormat="1" applyFont="1" applyBorder="1" applyAlignment="1"/>
    <xf numFmtId="178" fontId="16" fillId="0" borderId="19" xfId="0" applyNumberFormat="1" applyFont="1" applyBorder="1" applyAlignment="1"/>
    <xf numFmtId="182" fontId="16" fillId="0" borderId="19" xfId="0" applyNumberFormat="1" applyFont="1" applyBorder="1" applyAlignment="1"/>
    <xf numFmtId="182" fontId="16" fillId="0" borderId="64" xfId="0" applyNumberFormat="1" applyFont="1" applyBorder="1" applyAlignment="1"/>
    <xf numFmtId="182" fontId="16" fillId="0" borderId="65" xfId="0" applyNumberFormat="1" applyFont="1" applyBorder="1" applyAlignment="1"/>
    <xf numFmtId="182" fontId="16" fillId="0" borderId="66" xfId="0" applyNumberFormat="1" applyFont="1" applyBorder="1" applyAlignment="1"/>
    <xf numFmtId="0" fontId="16" fillId="0" borderId="14" xfId="0" applyFont="1" applyBorder="1" applyAlignment="1"/>
    <xf numFmtId="0" fontId="16" fillId="0" borderId="5" xfId="0" applyFont="1" applyBorder="1" applyAlignment="1"/>
    <xf numFmtId="0" fontId="16" fillId="0" borderId="15" xfId="0" applyFont="1" applyBorder="1" applyAlignment="1"/>
    <xf numFmtId="0" fontId="16" fillId="0" borderId="45" xfId="0" applyFont="1" applyBorder="1" applyAlignment="1"/>
    <xf numFmtId="0" fontId="16" fillId="0" borderId="54" xfId="0" applyFont="1" applyBorder="1" applyAlignment="1"/>
    <xf numFmtId="0" fontId="16" fillId="0" borderId="55" xfId="0" applyFont="1" applyBorder="1" applyAlignment="1"/>
    <xf numFmtId="0" fontId="16" fillId="0" borderId="56" xfId="0" applyFont="1" applyBorder="1" applyAlignment="1"/>
    <xf numFmtId="178" fontId="16" fillId="0" borderId="57" xfId="0" applyNumberFormat="1" applyFont="1" applyBorder="1" applyAlignment="1"/>
    <xf numFmtId="178" fontId="16" fillId="0" borderId="5" xfId="0" applyNumberFormat="1" applyFont="1" applyBorder="1" applyAlignment="1"/>
    <xf numFmtId="179" fontId="16" fillId="0" borderId="8" xfId="0" applyNumberFormat="1" applyFont="1" applyBorder="1" applyAlignment="1"/>
    <xf numFmtId="178" fontId="16" fillId="0" borderId="23" xfId="0" applyNumberFormat="1" applyFont="1" applyBorder="1" applyAlignment="1"/>
    <xf numFmtId="179" fontId="16" fillId="0" borderId="47" xfId="0" applyNumberFormat="1" applyFont="1" applyBorder="1" applyAlignment="1"/>
    <xf numFmtId="183" fontId="16" fillId="0" borderId="22" xfId="0" applyNumberFormat="1" applyFont="1" applyBorder="1" applyAlignment="1"/>
    <xf numFmtId="178" fontId="16" fillId="0" borderId="34" xfId="0" applyNumberFormat="1" applyFont="1" applyBorder="1" applyAlignment="1"/>
    <xf numFmtId="178" fontId="16" fillId="0" borderId="35" xfId="0" applyNumberFormat="1" applyFont="1" applyBorder="1" applyAlignment="1"/>
    <xf numFmtId="178" fontId="16" fillId="0" borderId="37" xfId="0" applyNumberFormat="1" applyFont="1" applyBorder="1" applyAlignment="1"/>
    <xf numFmtId="178" fontId="16" fillId="0" borderId="38" xfId="0" applyNumberFormat="1" applyFont="1" applyBorder="1" applyAlignment="1"/>
    <xf numFmtId="183" fontId="16" fillId="0" borderId="40" xfId="0" applyNumberFormat="1" applyFont="1" applyBorder="1" applyAlignment="1"/>
    <xf numFmtId="180" fontId="16" fillId="0" borderId="8" xfId="0" applyNumberFormat="1" applyFont="1" applyBorder="1" applyAlignment="1"/>
    <xf numFmtId="179" fontId="16" fillId="0" borderId="19" xfId="0" applyNumberFormat="1" applyFont="1" applyBorder="1" applyAlignment="1"/>
    <xf numFmtId="180" fontId="16" fillId="0" borderId="20" xfId="0" applyNumberFormat="1" applyFont="1" applyBorder="1" applyAlignment="1"/>
    <xf numFmtId="181" fontId="16" fillId="0" borderId="21" xfId="0" applyNumberFormat="1" applyFont="1" applyBorder="1" applyAlignment="1">
      <alignment horizontal="right"/>
    </xf>
    <xf numFmtId="179" fontId="16" fillId="0" borderId="25" xfId="0" applyNumberFormat="1" applyFont="1" applyBorder="1" applyAlignment="1"/>
    <xf numFmtId="180" fontId="16" fillId="0" borderId="26" xfId="0" applyNumberFormat="1" applyFont="1" applyBorder="1" applyAlignment="1"/>
    <xf numFmtId="179" fontId="16" fillId="0" borderId="10" xfId="0" applyNumberFormat="1" applyFont="1" applyBorder="1" applyAlignment="1"/>
    <xf numFmtId="178" fontId="16" fillId="0" borderId="11" xfId="0" applyNumberFormat="1" applyFont="1" applyBorder="1" applyAlignment="1">
      <alignment horizontal="right"/>
    </xf>
    <xf numFmtId="177" fontId="16" fillId="0" borderId="8" xfId="0" applyNumberFormat="1" applyFont="1" applyBorder="1" applyAlignment="1"/>
    <xf numFmtId="177" fontId="16" fillId="0" borderId="9" xfId="0" applyNumberFormat="1" applyFont="1" applyBorder="1" applyAlignment="1">
      <alignment horizontal="right"/>
    </xf>
    <xf numFmtId="177" fontId="16" fillId="0" borderId="10" xfId="0" applyNumberFormat="1" applyFont="1" applyBorder="1" applyAlignment="1"/>
    <xf numFmtId="177" fontId="16" fillId="0" borderId="11" xfId="0" applyNumberFormat="1" applyFont="1" applyBorder="1" applyAlignment="1">
      <alignment horizontal="right"/>
    </xf>
    <xf numFmtId="0" fontId="1" fillId="0" borderId="8" xfId="0" applyFont="1" applyBorder="1" applyAlignment="1">
      <alignment horizontal="center"/>
    </xf>
    <xf numFmtId="0" fontId="1" fillId="0" borderId="41" xfId="0" applyFont="1" applyBorder="1" applyAlignment="1">
      <alignment horizontal="center"/>
    </xf>
    <xf numFmtId="0" fontId="1" fillId="0" borderId="49" xfId="0" applyFont="1" applyBorder="1" applyAlignment="1">
      <alignment horizontal="center"/>
    </xf>
    <xf numFmtId="178" fontId="1" fillId="0" borderId="22" xfId="0" applyNumberFormat="1" applyFont="1" applyBorder="1" applyAlignment="1">
      <alignment horizontal="center"/>
    </xf>
    <xf numFmtId="178" fontId="1" fillId="0" borderId="19" xfId="0" applyNumberFormat="1" applyFont="1" applyBorder="1" applyAlignment="1">
      <alignment horizontal="center"/>
    </xf>
    <xf numFmtId="178" fontId="1" fillId="0" borderId="21" xfId="0" applyNumberFormat="1" applyFont="1" applyBorder="1" applyAlignment="1">
      <alignment horizontal="center"/>
    </xf>
    <xf numFmtId="178" fontId="1" fillId="0" borderId="120" xfId="0" applyNumberFormat="1" applyFont="1" applyBorder="1" applyAlignment="1">
      <alignment horizontal="center"/>
    </xf>
    <xf numFmtId="178" fontId="1" fillId="0" borderId="50" xfId="0" applyNumberFormat="1" applyFont="1" applyBorder="1" applyAlignment="1">
      <alignment horizontal="center" vertical="top" shrinkToFit="1"/>
    </xf>
    <xf numFmtId="0" fontId="1" fillId="0" borderId="19" xfId="0" applyFont="1" applyBorder="1" applyAlignment="1">
      <alignment horizontal="center"/>
    </xf>
    <xf numFmtId="0" fontId="1" fillId="0" borderId="115" xfId="0" applyFont="1" applyBorder="1" applyAlignment="1">
      <alignment horizontal="center"/>
    </xf>
    <xf numFmtId="0" fontId="1" fillId="0" borderId="50" xfId="0" applyFont="1" applyBorder="1" applyAlignment="1">
      <alignment horizontal="center"/>
    </xf>
    <xf numFmtId="0" fontId="1" fillId="0" borderId="42" xfId="0" applyFont="1" applyBorder="1" applyAlignment="1">
      <alignment horizontal="center"/>
    </xf>
    <xf numFmtId="0" fontId="1" fillId="0" borderId="44" xfId="0" applyFont="1" applyBorder="1" applyAlignment="1">
      <alignment horizontal="center"/>
    </xf>
    <xf numFmtId="0" fontId="1" fillId="0" borderId="115" xfId="0" applyFont="1" applyBorder="1" applyAlignment="1">
      <alignment horizontal="center"/>
    </xf>
    <xf numFmtId="0" fontId="1" fillId="0" borderId="123" xfId="0" applyFont="1" applyBorder="1" applyAlignment="1">
      <alignment horizontal="center"/>
    </xf>
    <xf numFmtId="0" fontId="1" fillId="0" borderId="124" xfId="0" applyFont="1" applyBorder="1" applyAlignment="1">
      <alignment horizontal="center"/>
    </xf>
    <xf numFmtId="0" fontId="1" fillId="0" borderId="62" xfId="0" applyFont="1" applyBorder="1" applyAlignment="1">
      <alignment horizontal="center"/>
    </xf>
    <xf numFmtId="0" fontId="1" fillId="0" borderId="66" xfId="0" applyFont="1" applyBorder="1" applyAlignment="1">
      <alignment horizontal="center"/>
    </xf>
    <xf numFmtId="0" fontId="1" fillId="0" borderId="63" xfId="0" applyFont="1" applyBorder="1" applyAlignment="1">
      <alignment horizontal="center"/>
    </xf>
    <xf numFmtId="0" fontId="1" fillId="0" borderId="41" xfId="0" applyFont="1" applyBorder="1" applyAlignment="1">
      <alignment horizontal="left" vertical="center"/>
    </xf>
    <xf numFmtId="0" fontId="1" fillId="0" borderId="43" xfId="0" applyFont="1" applyBorder="1" applyAlignment="1">
      <alignment horizontal="left" vertical="center"/>
    </xf>
    <xf numFmtId="0" fontId="1" fillId="0" borderId="71" xfId="0" applyFont="1" applyBorder="1" applyAlignment="1">
      <alignment horizontal="left" vertical="center"/>
    </xf>
    <xf numFmtId="0" fontId="1" fillId="0" borderId="78" xfId="0" applyFont="1" applyBorder="1" applyAlignment="1">
      <alignment horizontal="left" vertical="center"/>
    </xf>
    <xf numFmtId="178" fontId="1" fillId="0" borderId="2" xfId="0" applyNumberFormat="1" applyFont="1" applyBorder="1" applyAlignment="1">
      <alignment horizontal="left" vertical="top" wrapText="1"/>
    </xf>
    <xf numFmtId="178" fontId="1" fillId="0" borderId="43" xfId="0" applyNumberFormat="1" applyFont="1" applyBorder="1" applyAlignment="1">
      <alignment horizontal="left" vertical="top" wrapText="1"/>
    </xf>
    <xf numFmtId="178" fontId="1" fillId="0" borderId="74" xfId="0" applyNumberFormat="1" applyFont="1" applyBorder="1" applyAlignment="1">
      <alignment horizontal="left" vertical="top" wrapText="1"/>
    </xf>
    <xf numFmtId="178" fontId="1" fillId="0" borderId="99" xfId="0" applyNumberFormat="1" applyFont="1" applyBorder="1" applyAlignment="1">
      <alignment horizontal="left" vertical="top" wrapText="1"/>
    </xf>
    <xf numFmtId="178" fontId="1" fillId="0" borderId="78" xfId="0" applyNumberFormat="1" applyFont="1" applyBorder="1" applyAlignment="1">
      <alignment horizontal="left" vertical="top" wrapText="1"/>
    </xf>
    <xf numFmtId="178" fontId="1" fillId="0" borderId="102" xfId="0" applyNumberFormat="1" applyFont="1" applyBorder="1" applyAlignment="1">
      <alignment horizontal="left" vertical="top" wrapText="1"/>
    </xf>
    <xf numFmtId="178" fontId="1" fillId="0" borderId="122" xfId="0" applyNumberFormat="1" applyFont="1" applyBorder="1" applyAlignment="1">
      <alignment horizontal="left" vertical="top" wrapText="1"/>
    </xf>
    <xf numFmtId="178" fontId="1" fillId="0" borderId="59" xfId="0" applyNumberFormat="1" applyFont="1" applyBorder="1" applyAlignment="1">
      <alignment horizontal="left" vertical="top" wrapText="1"/>
    </xf>
    <xf numFmtId="178" fontId="1" fillId="0" borderId="10" xfId="0" applyNumberFormat="1" applyFont="1" applyBorder="1" applyAlignment="1">
      <alignment horizontal="left" vertical="top" wrapText="1"/>
    </xf>
    <xf numFmtId="178" fontId="1" fillId="0" borderId="11" xfId="0" applyNumberFormat="1" applyFont="1" applyBorder="1" applyAlignment="1">
      <alignment horizontal="left" vertical="top" wrapText="1"/>
    </xf>
    <xf numFmtId="0" fontId="1" fillId="0" borderId="49" xfId="0" applyFont="1" applyBorder="1" applyAlignment="1">
      <alignment horizontal="left" vertical="center"/>
    </xf>
    <xf numFmtId="0" fontId="1" fillId="0" borderId="56" xfId="0" applyFont="1" applyBorder="1" applyAlignment="1">
      <alignment horizontal="left" vertical="center"/>
    </xf>
    <xf numFmtId="178" fontId="1" fillId="0" borderId="49" xfId="0" applyNumberFormat="1" applyFont="1" applyBorder="1" applyAlignment="1">
      <alignment horizontal="left" vertical="top" wrapText="1"/>
    </xf>
    <xf numFmtId="178" fontId="1" fillId="0" borderId="56" xfId="0" applyNumberFormat="1" applyFont="1" applyBorder="1" applyAlignment="1">
      <alignment horizontal="left" vertical="top" wrapText="1"/>
    </xf>
    <xf numFmtId="0" fontId="1" fillId="0" borderId="2" xfId="0" applyFont="1" applyBorder="1" applyAlignment="1">
      <alignment horizontal="left"/>
    </xf>
    <xf numFmtId="0" fontId="1" fillId="0" borderId="43" xfId="0" applyFont="1" applyBorder="1" applyAlignment="1">
      <alignment horizontal="left"/>
    </xf>
    <xf numFmtId="0" fontId="1" fillId="0" borderId="49" xfId="0" applyFont="1" applyBorder="1" applyAlignment="1">
      <alignment horizontal="left"/>
    </xf>
    <xf numFmtId="179" fontId="1" fillId="0" borderId="2" xfId="0" applyNumberFormat="1" applyFont="1" applyBorder="1" applyAlignment="1">
      <alignment horizontal="left" vertical="top" wrapText="1"/>
    </xf>
    <xf numFmtId="179" fontId="1" fillId="0" borderId="43" xfId="0" applyNumberFormat="1" applyFont="1" applyBorder="1" applyAlignment="1">
      <alignment horizontal="left" vertical="top" wrapText="1"/>
    </xf>
    <xf numFmtId="179" fontId="1" fillId="0" borderId="74" xfId="0" applyNumberFormat="1" applyFont="1" applyBorder="1" applyAlignment="1">
      <alignment horizontal="left" vertical="top" wrapText="1"/>
    </xf>
    <xf numFmtId="179" fontId="1" fillId="0" borderId="99" xfId="0" applyNumberFormat="1" applyFont="1" applyBorder="1" applyAlignment="1">
      <alignment horizontal="left" vertical="top" wrapText="1"/>
    </xf>
    <xf numFmtId="179" fontId="1" fillId="0" borderId="78" xfId="0" applyNumberFormat="1" applyFont="1" applyBorder="1" applyAlignment="1">
      <alignment horizontal="left" vertical="top" wrapText="1"/>
    </xf>
    <xf numFmtId="179" fontId="1" fillId="0" borderId="102" xfId="0" applyNumberFormat="1" applyFont="1" applyBorder="1" applyAlignment="1">
      <alignment horizontal="left" vertical="top" wrapText="1"/>
    </xf>
    <xf numFmtId="179" fontId="1" fillId="0" borderId="2" xfId="0" applyNumberFormat="1" applyFont="1" applyBorder="1" applyAlignment="1">
      <alignment horizontal="center" vertical="top" wrapText="1"/>
    </xf>
    <xf numFmtId="179" fontId="1" fillId="0" borderId="43" xfId="0" applyNumberFormat="1" applyFont="1" applyBorder="1" applyAlignment="1">
      <alignment horizontal="center" vertical="top" wrapText="1"/>
    </xf>
    <xf numFmtId="179" fontId="1" fillId="0" borderId="74" xfId="0" applyNumberFormat="1" applyFont="1" applyBorder="1" applyAlignment="1">
      <alignment horizontal="center" vertical="top" wrapText="1"/>
    </xf>
    <xf numFmtId="179" fontId="1" fillId="0" borderId="99" xfId="0" applyNumberFormat="1" applyFont="1" applyBorder="1" applyAlignment="1">
      <alignment horizontal="center" vertical="top" wrapText="1"/>
    </xf>
    <xf numFmtId="179" fontId="1" fillId="0" borderId="78" xfId="0" applyNumberFormat="1" applyFont="1" applyBorder="1" applyAlignment="1">
      <alignment horizontal="center" vertical="top" wrapText="1"/>
    </xf>
    <xf numFmtId="179" fontId="1" fillId="0" borderId="102" xfId="0" applyNumberFormat="1" applyFont="1" applyBorder="1" applyAlignment="1">
      <alignment horizontal="center" vertical="top" wrapText="1"/>
    </xf>
    <xf numFmtId="178" fontId="1" fillId="0" borderId="2" xfId="0" applyNumberFormat="1" applyFont="1" applyBorder="1" applyAlignment="1">
      <alignment horizontal="center" vertical="top" wrapText="1"/>
    </xf>
    <xf numFmtId="178" fontId="1" fillId="0" borderId="43" xfId="0" applyNumberFormat="1" applyFont="1" applyBorder="1" applyAlignment="1">
      <alignment horizontal="center" vertical="top" wrapText="1"/>
    </xf>
    <xf numFmtId="178" fontId="1" fillId="0" borderId="74" xfId="0" applyNumberFormat="1" applyFont="1" applyBorder="1" applyAlignment="1">
      <alignment horizontal="center" vertical="top" wrapText="1"/>
    </xf>
    <xf numFmtId="178" fontId="1" fillId="0" borderId="99" xfId="0" applyNumberFormat="1" applyFont="1" applyBorder="1" applyAlignment="1">
      <alignment horizontal="center" vertical="top" wrapText="1"/>
    </xf>
    <xf numFmtId="178" fontId="1" fillId="0" borderId="78" xfId="0" applyNumberFormat="1" applyFont="1" applyBorder="1" applyAlignment="1">
      <alignment horizontal="center" vertical="top" wrapText="1"/>
    </xf>
    <xf numFmtId="178" fontId="1" fillId="0" borderId="102" xfId="0" applyNumberFormat="1" applyFont="1" applyBorder="1" applyAlignment="1">
      <alignment horizontal="center" vertical="top" wrapText="1"/>
    </xf>
    <xf numFmtId="0" fontId="5" fillId="0" borderId="20" xfId="0" applyFont="1" applyBorder="1" applyAlignment="1">
      <alignment vertical="top" wrapText="1"/>
    </xf>
    <xf numFmtId="0" fontId="6" fillId="0" borderId="14" xfId="0" applyFont="1" applyBorder="1" applyAlignment="1">
      <alignment vertical="top" wrapText="1"/>
    </xf>
    <xf numFmtId="0" fontId="6" fillId="0" borderId="46" xfId="0" applyFont="1" applyBorder="1" applyAlignment="1">
      <alignment vertical="top" wrapText="1"/>
    </xf>
    <xf numFmtId="0" fontId="1" fillId="0" borderId="19" xfId="0" applyFont="1" applyBorder="1" applyAlignment="1">
      <alignment horizontal="center"/>
    </xf>
    <xf numFmtId="0" fontId="1" fillId="0" borderId="21" xfId="0" applyFont="1" applyBorder="1" applyAlignment="1">
      <alignment horizontal="center"/>
    </xf>
    <xf numFmtId="178" fontId="1" fillId="0" borderId="19" xfId="0" applyNumberFormat="1" applyFont="1" applyBorder="1" applyAlignment="1">
      <alignment horizontal="left" vertical="center" wrapText="1"/>
    </xf>
    <xf numFmtId="178" fontId="1" fillId="0" borderId="21" xfId="0" applyNumberFormat="1" applyFont="1" applyBorder="1" applyAlignment="1">
      <alignment horizontal="left" vertical="center" wrapText="1"/>
    </xf>
    <xf numFmtId="178" fontId="1" fillId="0" borderId="5" xfId="0" applyNumberFormat="1" applyFont="1" applyBorder="1" applyAlignment="1">
      <alignment horizontal="left" vertical="center" wrapText="1"/>
    </xf>
    <xf numFmtId="178" fontId="1" fillId="0" borderId="45" xfId="0" applyNumberFormat="1" applyFont="1" applyBorder="1" applyAlignment="1">
      <alignment horizontal="left" vertical="center" wrapText="1"/>
    </xf>
    <xf numFmtId="178" fontId="1" fillId="0" borderId="99" xfId="0" applyNumberFormat="1" applyFont="1" applyBorder="1" applyAlignment="1">
      <alignment horizontal="left" vertical="center" wrapText="1"/>
    </xf>
    <xf numFmtId="178" fontId="1" fillId="0" borderId="56" xfId="0" applyNumberFormat="1" applyFont="1" applyBorder="1" applyAlignment="1">
      <alignment horizontal="left" vertical="center" wrapText="1"/>
    </xf>
    <xf numFmtId="178" fontId="1" fillId="0" borderId="50" xfId="0" applyNumberFormat="1" applyFont="1" applyBorder="1" applyAlignment="1">
      <alignment horizontal="center"/>
    </xf>
    <xf numFmtId="178" fontId="1" fillId="0" borderId="42" xfId="0" applyNumberFormat="1" applyFont="1" applyBorder="1" applyAlignment="1">
      <alignment horizontal="center"/>
    </xf>
    <xf numFmtId="178" fontId="1" fillId="0" borderId="44" xfId="0" applyNumberFormat="1" applyFont="1" applyBorder="1" applyAlignment="1">
      <alignment horizontal="center"/>
    </xf>
    <xf numFmtId="0" fontId="0" fillId="0" borderId="66" xfId="0" applyBorder="1" applyAlignment="1"/>
    <xf numFmtId="0" fontId="0" fillId="0" borderId="63" xfId="0" applyBorder="1" applyAlignment="1"/>
    <xf numFmtId="0" fontId="1" fillId="0" borderId="58" xfId="0" applyFont="1" applyBorder="1" applyAlignment="1">
      <alignment horizontal="center" vertical="top"/>
    </xf>
    <xf numFmtId="0" fontId="1" fillId="0" borderId="42" xfId="0" applyFont="1" applyBorder="1" applyAlignment="1">
      <alignment horizontal="center" vertical="top"/>
    </xf>
    <xf numFmtId="0" fontId="1" fillId="0" borderId="96" xfId="0" applyFont="1" applyBorder="1" applyAlignment="1">
      <alignment horizontal="center" vertical="top"/>
    </xf>
    <xf numFmtId="0" fontId="1" fillId="0" borderId="62" xfId="0" applyFont="1" applyBorder="1" applyAlignment="1">
      <alignment horizontal="center" vertical="top"/>
    </xf>
    <xf numFmtId="0" fontId="1" fillId="0" borderId="66" xfId="0" applyFont="1" applyBorder="1" applyAlignment="1">
      <alignment horizontal="center" vertical="top"/>
    </xf>
    <xf numFmtId="0" fontId="1" fillId="0" borderId="77" xfId="0" applyFont="1" applyBorder="1" applyAlignment="1">
      <alignment horizontal="center" vertical="top"/>
    </xf>
    <xf numFmtId="0" fontId="8" fillId="0" borderId="66" xfId="0" applyFont="1" applyBorder="1" applyAlignment="1"/>
    <xf numFmtId="0" fontId="8" fillId="0" borderId="63" xfId="0" applyFont="1" applyBorder="1" applyAlignment="1"/>
    <xf numFmtId="0" fontId="1" fillId="0" borderId="58" xfId="0" applyFont="1" applyBorder="1" applyAlignment="1">
      <alignment horizontal="center"/>
    </xf>
    <xf numFmtId="0" fontId="1" fillId="0" borderId="50" xfId="0" applyFont="1" applyBorder="1" applyAlignment="1">
      <alignment horizontal="center" shrinkToFit="1"/>
    </xf>
    <xf numFmtId="0" fontId="1" fillId="0" borderId="96" xfId="0" applyFont="1" applyBorder="1" applyAlignment="1">
      <alignment horizontal="center" shrinkToFit="1"/>
    </xf>
    <xf numFmtId="178" fontId="1" fillId="0" borderId="50" xfId="0" applyNumberFormat="1" applyFont="1" applyBorder="1" applyAlignment="1">
      <alignment horizontal="center" vertical="top" shrinkToFit="1"/>
    </xf>
    <xf numFmtId="178" fontId="1" fillId="0" borderId="44" xfId="0" applyNumberFormat="1" applyFont="1" applyBorder="1" applyAlignment="1">
      <alignment horizontal="center" vertical="top" shrinkToFit="1"/>
    </xf>
    <xf numFmtId="178" fontId="1" fillId="0" borderId="22" xfId="0" applyNumberFormat="1" applyFont="1" applyBorder="1" applyAlignment="1">
      <alignment horizontal="center"/>
    </xf>
    <xf numFmtId="178" fontId="1" fillId="0" borderId="54" xfId="0" applyNumberFormat="1" applyFont="1" applyBorder="1" applyAlignment="1">
      <alignment horizontal="center"/>
    </xf>
    <xf numFmtId="178" fontId="1" fillId="0" borderId="19" xfId="0" applyNumberFormat="1" applyFont="1" applyBorder="1" applyAlignment="1">
      <alignment horizontal="center"/>
    </xf>
    <xf numFmtId="178" fontId="1" fillId="0" borderId="21" xfId="0" applyNumberFormat="1" applyFont="1" applyBorder="1" applyAlignment="1">
      <alignment horizontal="center"/>
    </xf>
    <xf numFmtId="178" fontId="1" fillId="0" borderId="120" xfId="0" applyNumberFormat="1" applyFont="1" applyBorder="1" applyAlignment="1">
      <alignment horizontal="center"/>
    </xf>
    <xf numFmtId="178" fontId="1" fillId="0" borderId="119" xfId="0" applyNumberFormat="1" applyFont="1" applyBorder="1" applyAlignment="1">
      <alignment horizontal="center"/>
    </xf>
    <xf numFmtId="0" fontId="12" fillId="0" borderId="58" xfId="0" applyFont="1" applyBorder="1" applyAlignment="1">
      <alignment horizontal="center"/>
    </xf>
    <xf numFmtId="0" fontId="12" fillId="0" borderId="42" xfId="0" applyFont="1" applyBorder="1" applyAlignment="1">
      <alignment horizontal="center"/>
    </xf>
    <xf numFmtId="0" fontId="12" fillId="0" borderId="44" xfId="0" applyFont="1" applyBorder="1" applyAlignment="1">
      <alignment horizontal="center"/>
    </xf>
    <xf numFmtId="0" fontId="12" fillId="0" borderId="50" xfId="0" applyFont="1" applyBorder="1" applyAlignment="1">
      <alignment horizontal="center"/>
    </xf>
    <xf numFmtId="0" fontId="12" fillId="0" borderId="96" xfId="0" applyFont="1" applyBorder="1" applyAlignment="1">
      <alignment horizontal="center"/>
    </xf>
    <xf numFmtId="0" fontId="12" fillId="0" borderId="62" xfId="0" applyFont="1" applyBorder="1" applyAlignment="1">
      <alignment horizontal="center"/>
    </xf>
    <xf numFmtId="0" fontId="12" fillId="0" borderId="66" xfId="0" applyFont="1" applyBorder="1" applyAlignment="1">
      <alignment horizontal="center"/>
    </xf>
    <xf numFmtId="0" fontId="12" fillId="0" borderId="63" xfId="0" applyFont="1" applyBorder="1" applyAlignment="1">
      <alignment horizontal="center"/>
    </xf>
    <xf numFmtId="0" fontId="1" fillId="0" borderId="62" xfId="0" applyFont="1" applyBorder="1" applyAlignment="1">
      <alignment horizontal="center" vertical="center"/>
    </xf>
    <xf numFmtId="0" fontId="1" fillId="0" borderId="66" xfId="0" applyFont="1" applyBorder="1" applyAlignment="1">
      <alignment horizontal="center" vertical="center"/>
    </xf>
    <xf numFmtId="0" fontId="1" fillId="0" borderId="41" xfId="0" applyFont="1" applyBorder="1" applyAlignment="1">
      <alignment horizontal="center"/>
    </xf>
    <xf numFmtId="0" fontId="1" fillId="0" borderId="49" xfId="0" applyFont="1" applyBorder="1" applyAlignment="1">
      <alignment horizontal="center"/>
    </xf>
    <xf numFmtId="0" fontId="1" fillId="0" borderId="3" xfId="0" applyFont="1" applyBorder="1" applyAlignment="1">
      <alignment horizontal="center" vertical="top"/>
    </xf>
    <xf numFmtId="0" fontId="1" fillId="0" borderId="6" xfId="0" applyFont="1" applyBorder="1" applyAlignment="1">
      <alignment horizontal="center" vertical="top"/>
    </xf>
    <xf numFmtId="0" fontId="1" fillId="0" borderId="33" xfId="0" applyFont="1" applyBorder="1" applyAlignment="1">
      <alignment horizontal="center" vertical="top"/>
    </xf>
    <xf numFmtId="182" fontId="1" fillId="0" borderId="61" xfId="0" applyNumberFormat="1" applyFont="1" applyBorder="1" applyAlignment="1">
      <alignment horizontal="center"/>
    </xf>
    <xf numFmtId="182" fontId="1" fillId="0" borderId="6" xfId="0" applyNumberFormat="1" applyFont="1" applyBorder="1" applyAlignment="1">
      <alignment horizontal="center"/>
    </xf>
    <xf numFmtId="182" fontId="1" fillId="0" borderId="33" xfId="0" applyNumberFormat="1" applyFont="1" applyBorder="1" applyAlignment="1">
      <alignment horizontal="center"/>
    </xf>
    <xf numFmtId="0" fontId="1" fillId="0" borderId="36" xfId="0" applyFont="1" applyBorder="1" applyAlignment="1">
      <alignment horizontal="left"/>
    </xf>
    <xf numFmtId="0" fontId="1" fillId="0" borderId="54" xfId="0" applyFont="1" applyBorder="1" applyAlignment="1">
      <alignment horizontal="left"/>
    </xf>
    <xf numFmtId="0" fontId="1" fillId="0" borderId="7" xfId="0" applyFont="1" applyBorder="1" applyAlignment="1">
      <alignment horizontal="center"/>
    </xf>
    <xf numFmtId="0" fontId="1" fillId="0" borderId="8" xfId="0" applyFont="1" applyBorder="1" applyAlignment="1">
      <alignment horizontal="center"/>
    </xf>
    <xf numFmtId="0" fontId="1" fillId="0" borderId="18" xfId="0" applyFont="1" applyBorder="1" applyAlignment="1">
      <alignment horizontal="left"/>
    </xf>
    <xf numFmtId="0" fontId="1" fillId="0" borderId="21" xfId="0" applyFont="1" applyBorder="1" applyAlignment="1">
      <alignment horizontal="left"/>
    </xf>
    <xf numFmtId="0" fontId="1" fillId="0" borderId="79" xfId="0" applyFont="1" applyBorder="1" applyAlignment="1">
      <alignment horizontal="left"/>
    </xf>
    <xf numFmtId="0" fontId="1" fillId="0" borderId="52" xfId="0" applyFont="1" applyBorder="1" applyAlignment="1">
      <alignment horizontal="left"/>
    </xf>
    <xf numFmtId="178" fontId="16" fillId="0" borderId="19" xfId="0" applyNumberFormat="1" applyFont="1" applyBorder="1" applyAlignment="1">
      <alignment horizontal="left" vertical="center" wrapText="1"/>
    </xf>
    <xf numFmtId="178" fontId="16" fillId="0" borderId="21" xfId="0" applyNumberFormat="1" applyFont="1" applyBorder="1" applyAlignment="1">
      <alignment horizontal="left" vertical="center" wrapText="1"/>
    </xf>
    <xf numFmtId="178" fontId="16" fillId="0" borderId="5" xfId="0" applyNumberFormat="1" applyFont="1" applyBorder="1" applyAlignment="1">
      <alignment horizontal="left" vertical="center" wrapText="1"/>
    </xf>
    <xf numFmtId="178" fontId="16" fillId="0" borderId="45" xfId="0" applyNumberFormat="1" applyFont="1" applyBorder="1" applyAlignment="1">
      <alignment horizontal="left" vertical="center" wrapText="1"/>
    </xf>
    <xf numFmtId="178" fontId="16" fillId="0" borderId="99" xfId="0" applyNumberFormat="1" applyFont="1" applyBorder="1" applyAlignment="1">
      <alignment horizontal="left" vertical="center" wrapText="1"/>
    </xf>
    <xf numFmtId="178" fontId="16" fillId="0" borderId="56" xfId="0" applyNumberFormat="1"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0"/>
  <sheetViews>
    <sheetView view="pageBreakPreview" topLeftCell="A578" zoomScale="85" zoomScaleNormal="100" zoomScaleSheetLayoutView="85" workbookViewId="0">
      <selection activeCell="D621" sqref="D621"/>
    </sheetView>
  </sheetViews>
  <sheetFormatPr defaultColWidth="9" defaultRowHeight="12" x14ac:dyDescent="0.15"/>
  <cols>
    <col min="1" max="1" width="2.125" style="1" customWidth="1"/>
    <col min="2" max="10" width="16.75" style="1" customWidth="1"/>
    <col min="11" max="15" width="15.75" style="1" customWidth="1"/>
    <col min="16" max="17" width="12.75" style="1" customWidth="1"/>
    <col min="18" max="16384" width="9" style="1"/>
  </cols>
  <sheetData>
    <row r="1" spans="1:10" ht="14.25" x14ac:dyDescent="0.15">
      <c r="A1" s="1" t="s">
        <v>0</v>
      </c>
      <c r="B1" s="2"/>
    </row>
    <row r="2" spans="1:10" x14ac:dyDescent="0.15">
      <c r="B2" s="1" t="s">
        <v>1</v>
      </c>
    </row>
    <row r="4" spans="1:10" x14ac:dyDescent="0.15">
      <c r="B4" s="1" t="s">
        <v>2</v>
      </c>
    </row>
    <row r="5" spans="1:10" x14ac:dyDescent="0.15">
      <c r="B5" s="1" t="s">
        <v>3</v>
      </c>
    </row>
    <row r="6" spans="1:10" ht="12.75" thickBot="1" x14ac:dyDescent="0.2">
      <c r="B6" s="1" t="s">
        <v>4</v>
      </c>
    </row>
    <row r="7" spans="1:10" x14ac:dyDescent="0.15">
      <c r="B7" s="3"/>
      <c r="C7" s="4" t="s">
        <v>5</v>
      </c>
      <c r="D7" s="4" t="s">
        <v>6</v>
      </c>
      <c r="E7" s="5" t="s">
        <v>7</v>
      </c>
    </row>
    <row r="8" spans="1:10" x14ac:dyDescent="0.15">
      <c r="B8" s="6" t="s">
        <v>8</v>
      </c>
      <c r="C8" s="7" t="s">
        <v>9</v>
      </c>
      <c r="D8" s="7" t="s">
        <v>10</v>
      </c>
      <c r="E8" s="293" t="s">
        <v>11</v>
      </c>
    </row>
    <row r="9" spans="1:10" x14ac:dyDescent="0.15">
      <c r="B9" s="9"/>
      <c r="C9" s="294" t="s">
        <v>12</v>
      </c>
      <c r="D9" s="294" t="s">
        <v>12</v>
      </c>
      <c r="E9" s="46" t="s">
        <v>13</v>
      </c>
    </row>
    <row r="10" spans="1:10" x14ac:dyDescent="0.15">
      <c r="B10" s="12"/>
      <c r="C10" s="13"/>
      <c r="D10" s="13"/>
      <c r="E10" s="14" t="str">
        <f>IF(C10=0,"-",D10/C10)</f>
        <v>-</v>
      </c>
    </row>
    <row r="11" spans="1:10" x14ac:dyDescent="0.15">
      <c r="B11" s="12"/>
      <c r="C11" s="13"/>
      <c r="D11" s="13"/>
      <c r="E11" s="14" t="str">
        <f>IF(C11=0,"-",D11/C11)</f>
        <v>-</v>
      </c>
    </row>
    <row r="12" spans="1:10" ht="12.75" thickBot="1" x14ac:dyDescent="0.2">
      <c r="B12" s="106" t="s">
        <v>14</v>
      </c>
      <c r="C12" s="15">
        <f>SUM(C10:C11)</f>
        <v>0</v>
      </c>
      <c r="D12" s="15">
        <f>SUM(D10:D11)</f>
        <v>0</v>
      </c>
      <c r="E12" s="16" t="str">
        <f>IF(C12=0,"-",D12/C12)</f>
        <v>-</v>
      </c>
    </row>
    <row r="14" spans="1:10" x14ac:dyDescent="0.15">
      <c r="B14" s="1" t="s">
        <v>15</v>
      </c>
    </row>
    <row r="15" spans="1:10" ht="12.75" thickBot="1" x14ac:dyDescent="0.2">
      <c r="B15" s="1" t="s">
        <v>16</v>
      </c>
      <c r="C15" s="17"/>
    </row>
    <row r="16" spans="1:10" x14ac:dyDescent="0.15">
      <c r="B16" s="3" t="s">
        <v>17</v>
      </c>
      <c r="C16" s="4" t="s">
        <v>18</v>
      </c>
      <c r="D16" s="18" t="s">
        <v>19</v>
      </c>
      <c r="E16" s="18" t="s">
        <v>20</v>
      </c>
      <c r="F16" s="18" t="s">
        <v>21</v>
      </c>
      <c r="G16" s="4" t="s">
        <v>22</v>
      </c>
      <c r="H16" s="19" t="s">
        <v>23</v>
      </c>
      <c r="I16" s="5" t="s">
        <v>24</v>
      </c>
      <c r="J16" s="20"/>
    </row>
    <row r="17" spans="2:11" x14ac:dyDescent="0.15">
      <c r="B17" s="6" t="s">
        <v>25</v>
      </c>
      <c r="C17" s="7" t="s">
        <v>26</v>
      </c>
      <c r="D17" s="21"/>
      <c r="E17" s="21" t="s">
        <v>27</v>
      </c>
      <c r="F17" s="21"/>
      <c r="G17" s="7" t="s">
        <v>28</v>
      </c>
      <c r="H17" s="22" t="s">
        <v>29</v>
      </c>
      <c r="I17" s="8" t="s">
        <v>30</v>
      </c>
    </row>
    <row r="18" spans="2:11" x14ac:dyDescent="0.15">
      <c r="B18" s="6" t="s">
        <v>31</v>
      </c>
      <c r="C18" s="7" t="s">
        <v>32</v>
      </c>
      <c r="D18" s="21"/>
      <c r="E18" s="21" t="s">
        <v>33</v>
      </c>
      <c r="F18" s="21"/>
      <c r="G18" s="7" t="s">
        <v>34</v>
      </c>
      <c r="H18" s="22"/>
      <c r="I18" s="8" t="s">
        <v>35</v>
      </c>
    </row>
    <row r="19" spans="2:11" x14ac:dyDescent="0.15">
      <c r="B19" s="23"/>
      <c r="C19" s="7" t="s">
        <v>36</v>
      </c>
      <c r="D19" s="131" t="s">
        <v>37</v>
      </c>
      <c r="E19" s="63" t="s">
        <v>38</v>
      </c>
      <c r="F19" s="63" t="s">
        <v>39</v>
      </c>
      <c r="G19" s="79" t="s">
        <v>40</v>
      </c>
      <c r="H19" s="45" t="s">
        <v>40</v>
      </c>
      <c r="I19" s="46" t="s">
        <v>41</v>
      </c>
    </row>
    <row r="20" spans="2:11" x14ac:dyDescent="0.15">
      <c r="B20" s="25"/>
      <c r="C20" s="26"/>
      <c r="D20" s="27"/>
      <c r="E20" s="28">
        <f>C20*D20*10</f>
        <v>0</v>
      </c>
      <c r="F20" s="29"/>
      <c r="G20" s="30">
        <f>(E20*F20)/1000</f>
        <v>0</v>
      </c>
      <c r="H20" s="31" t="s">
        <v>42</v>
      </c>
      <c r="I20" s="32"/>
    </row>
    <row r="21" spans="2:11" x14ac:dyDescent="0.15">
      <c r="B21" s="12"/>
      <c r="C21" s="33">
        <v>0</v>
      </c>
      <c r="D21" s="34"/>
      <c r="E21" s="28">
        <f>C21*D21*10</f>
        <v>0</v>
      </c>
      <c r="F21" s="29"/>
      <c r="G21" s="30">
        <f>(E21*F21)/1000</f>
        <v>0</v>
      </c>
      <c r="H21" s="31"/>
      <c r="I21" s="32"/>
    </row>
    <row r="22" spans="2:11" ht="12.75" thickBot="1" x14ac:dyDescent="0.2">
      <c r="B22" s="106" t="s">
        <v>14</v>
      </c>
      <c r="C22" s="35"/>
      <c r="D22" s="36"/>
      <c r="E22" s="37">
        <f>SUM(E20:E21)</f>
        <v>0</v>
      </c>
      <c r="F22" s="38"/>
      <c r="G22" s="37">
        <f>SUM(G20:G21)</f>
        <v>0</v>
      </c>
      <c r="H22" s="39"/>
      <c r="I22" s="40">
        <f>IF(E12="-",-H22,(G22+H27)*E12-H22)</f>
        <v>0</v>
      </c>
    </row>
    <row r="23" spans="2:11" ht="12.75" thickBot="1" x14ac:dyDescent="0.2">
      <c r="E23" s="1" t="s">
        <v>43</v>
      </c>
    </row>
    <row r="24" spans="2:11" x14ac:dyDescent="0.15">
      <c r="H24" s="41" t="s">
        <v>44</v>
      </c>
    </row>
    <row r="25" spans="2:11" x14ac:dyDescent="0.15">
      <c r="H25" s="42" t="s">
        <v>45</v>
      </c>
    </row>
    <row r="26" spans="2:11" x14ac:dyDescent="0.15">
      <c r="H26" s="42" t="s">
        <v>46</v>
      </c>
    </row>
    <row r="27" spans="2:11" ht="12.75" thickBot="1" x14ac:dyDescent="0.2">
      <c r="H27" s="43"/>
    </row>
    <row r="28" spans="2:11" x14ac:dyDescent="0.15">
      <c r="H28" s="17"/>
    </row>
    <row r="29" spans="2:11" ht="12.75" thickBot="1" x14ac:dyDescent="0.2">
      <c r="B29" s="1" t="s">
        <v>47</v>
      </c>
    </row>
    <row r="30" spans="2:11" x14ac:dyDescent="0.15">
      <c r="B30" s="3" t="s">
        <v>17</v>
      </c>
      <c r="C30" s="4" t="s">
        <v>18</v>
      </c>
      <c r="D30" s="18" t="s">
        <v>48</v>
      </c>
      <c r="E30" s="4" t="s">
        <v>20</v>
      </c>
      <c r="F30" s="19" t="s">
        <v>49</v>
      </c>
      <c r="G30" s="5" t="s">
        <v>50</v>
      </c>
      <c r="K30" s="17"/>
    </row>
    <row r="31" spans="2:11" x14ac:dyDescent="0.15">
      <c r="B31" s="6" t="s">
        <v>25</v>
      </c>
      <c r="C31" s="7" t="s">
        <v>51</v>
      </c>
      <c r="D31" s="21" t="s">
        <v>52</v>
      </c>
      <c r="E31" s="7" t="s">
        <v>53</v>
      </c>
      <c r="F31" s="22" t="s">
        <v>54</v>
      </c>
      <c r="G31" s="8"/>
      <c r="K31" s="17"/>
    </row>
    <row r="32" spans="2:11" x14ac:dyDescent="0.15">
      <c r="B32" s="6" t="s">
        <v>31</v>
      </c>
      <c r="C32" s="7" t="s">
        <v>55</v>
      </c>
      <c r="D32" s="21"/>
      <c r="E32" s="7" t="s">
        <v>33</v>
      </c>
      <c r="F32" s="22" t="s">
        <v>56</v>
      </c>
      <c r="G32" s="295" t="s">
        <v>57</v>
      </c>
      <c r="K32" s="17"/>
    </row>
    <row r="33" spans="2:11" x14ac:dyDescent="0.15">
      <c r="B33" s="44"/>
      <c r="C33" s="21" t="s">
        <v>58</v>
      </c>
      <c r="D33" s="21" t="s">
        <v>59</v>
      </c>
      <c r="E33" s="7" t="s">
        <v>60</v>
      </c>
      <c r="F33" s="45" t="s">
        <v>61</v>
      </c>
      <c r="G33" s="46" t="s">
        <v>62</v>
      </c>
    </row>
    <row r="34" spans="2:11" x14ac:dyDescent="0.15">
      <c r="B34" s="25"/>
      <c r="C34" s="26"/>
      <c r="D34" s="34">
        <v>1</v>
      </c>
      <c r="E34" s="47">
        <f>C34*D34*10/1000</f>
        <v>0</v>
      </c>
      <c r="F34" s="48"/>
      <c r="G34" s="49"/>
    </row>
    <row r="35" spans="2:11" x14ac:dyDescent="0.15">
      <c r="B35" s="50"/>
      <c r="C35" s="33"/>
      <c r="D35" s="34"/>
      <c r="E35" s="47">
        <f>C35*D35*10/1000</f>
        <v>0</v>
      </c>
      <c r="F35" s="51"/>
      <c r="G35" s="52"/>
    </row>
    <row r="36" spans="2:11" ht="12.75" thickBot="1" x14ac:dyDescent="0.2">
      <c r="B36" s="106" t="s">
        <v>14</v>
      </c>
      <c r="C36" s="35"/>
      <c r="D36" s="36"/>
      <c r="E36" s="53">
        <f>SUM(E34:E35)</f>
        <v>0</v>
      </c>
      <c r="F36" s="39"/>
      <c r="G36" s="54">
        <f>IF(E12="-",-F36,(E36+F41)*E12-F36)</f>
        <v>0</v>
      </c>
    </row>
    <row r="37" spans="2:11" ht="12.75" thickBot="1" x14ac:dyDescent="0.2">
      <c r="C37" s="55"/>
      <c r="D37" s="55"/>
      <c r="E37" s="1" t="s">
        <v>63</v>
      </c>
    </row>
    <row r="38" spans="2:11" x14ac:dyDescent="0.15">
      <c r="C38" s="55"/>
      <c r="F38" s="41" t="s">
        <v>64</v>
      </c>
    </row>
    <row r="39" spans="2:11" x14ac:dyDescent="0.15">
      <c r="F39" s="42" t="s">
        <v>65</v>
      </c>
    </row>
    <row r="40" spans="2:11" x14ac:dyDescent="0.15">
      <c r="F40" s="42" t="s">
        <v>66</v>
      </c>
    </row>
    <row r="41" spans="2:11" ht="12.75" thickBot="1" x14ac:dyDescent="0.2">
      <c r="F41" s="43"/>
    </row>
    <row r="43" spans="2:11" ht="12.75" thickBot="1" x14ac:dyDescent="0.2">
      <c r="B43" s="1" t="s">
        <v>67</v>
      </c>
    </row>
    <row r="44" spans="2:11" x14ac:dyDescent="0.15">
      <c r="B44" s="3" t="s">
        <v>17</v>
      </c>
      <c r="C44" s="56" t="s">
        <v>68</v>
      </c>
      <c r="D44" s="57"/>
      <c r="E44" s="57"/>
      <c r="F44" s="58"/>
      <c r="G44" s="59"/>
      <c r="H44" s="18" t="s">
        <v>69</v>
      </c>
      <c r="I44" s="4" t="s">
        <v>20</v>
      </c>
      <c r="J44" s="19" t="s">
        <v>70</v>
      </c>
      <c r="K44" s="5" t="s">
        <v>24</v>
      </c>
    </row>
    <row r="45" spans="2:11" x14ac:dyDescent="0.15">
      <c r="B45" s="6" t="s">
        <v>25</v>
      </c>
      <c r="C45" s="60"/>
      <c r="D45" s="61" t="s">
        <v>71</v>
      </c>
      <c r="E45" s="61" t="s">
        <v>72</v>
      </c>
      <c r="F45" s="61" t="s">
        <v>73</v>
      </c>
      <c r="G45" s="62" t="s">
        <v>74</v>
      </c>
      <c r="H45" s="21" t="s">
        <v>75</v>
      </c>
      <c r="I45" s="7" t="s">
        <v>76</v>
      </c>
      <c r="J45" s="22" t="s">
        <v>77</v>
      </c>
      <c r="K45" s="11"/>
    </row>
    <row r="46" spans="2:11" x14ac:dyDescent="0.15">
      <c r="B46" s="6" t="s">
        <v>31</v>
      </c>
      <c r="C46" s="60"/>
      <c r="D46" s="21"/>
      <c r="E46" s="21"/>
      <c r="F46" s="21"/>
      <c r="G46" s="62"/>
      <c r="H46" s="21" t="s">
        <v>78</v>
      </c>
      <c r="I46" s="7" t="s">
        <v>33</v>
      </c>
      <c r="J46" s="22" t="s">
        <v>30</v>
      </c>
      <c r="K46" s="295" t="s">
        <v>57</v>
      </c>
    </row>
    <row r="47" spans="2:11" x14ac:dyDescent="0.15">
      <c r="B47" s="110"/>
      <c r="C47" s="63" t="s">
        <v>58</v>
      </c>
      <c r="D47" s="63" t="s">
        <v>58</v>
      </c>
      <c r="E47" s="63" t="s">
        <v>79</v>
      </c>
      <c r="F47" s="63" t="s">
        <v>79</v>
      </c>
      <c r="G47" s="63" t="s">
        <v>79</v>
      </c>
      <c r="H47" s="21" t="s">
        <v>80</v>
      </c>
      <c r="I47" s="7" t="s">
        <v>81</v>
      </c>
      <c r="J47" s="45" t="s">
        <v>82</v>
      </c>
      <c r="K47" s="46" t="s">
        <v>83</v>
      </c>
    </row>
    <row r="48" spans="2:11" x14ac:dyDescent="0.15">
      <c r="B48" s="25"/>
      <c r="C48" s="64">
        <f>SUM(D48:G48)</f>
        <v>0</v>
      </c>
      <c r="D48" s="65"/>
      <c r="E48" s="65"/>
      <c r="F48" s="66"/>
      <c r="G48" s="65"/>
      <c r="H48" s="67"/>
      <c r="I48" s="30">
        <f>C48*H48*10/1000</f>
        <v>0</v>
      </c>
      <c r="J48" s="31"/>
      <c r="K48" s="32"/>
    </row>
    <row r="49" spans="2:17" x14ac:dyDescent="0.15">
      <c r="B49" s="50"/>
      <c r="C49" s="66">
        <f>SUM(D49:G49)</f>
        <v>0</v>
      </c>
      <c r="D49" s="66"/>
      <c r="E49" s="66"/>
      <c r="F49" s="66"/>
      <c r="G49" s="66"/>
      <c r="H49" s="67"/>
      <c r="I49" s="30">
        <f>C49*H49*10/1000</f>
        <v>0</v>
      </c>
      <c r="J49" s="31"/>
      <c r="K49" s="32"/>
    </row>
    <row r="50" spans="2:17" ht="12.75" thickBot="1" x14ac:dyDescent="0.2">
      <c r="B50" s="106" t="s">
        <v>14</v>
      </c>
      <c r="C50" s="68"/>
      <c r="D50" s="68"/>
      <c r="E50" s="68"/>
      <c r="F50" s="68"/>
      <c r="G50" s="69"/>
      <c r="H50" s="70">
        <f>SUM(H48:H49)</f>
        <v>0</v>
      </c>
      <c r="I50" s="71">
        <f>SUM(I48:I49)</f>
        <v>0</v>
      </c>
      <c r="J50" s="39"/>
      <c r="K50" s="54">
        <f>IF(E12="-",-J50,(I50+J55)*E12-J50)</f>
        <v>0</v>
      </c>
    </row>
    <row r="51" spans="2:17" ht="12.75" thickBot="1" x14ac:dyDescent="0.2">
      <c r="C51" s="55"/>
      <c r="D51" s="55"/>
      <c r="E51" s="55"/>
      <c r="F51" s="55"/>
      <c r="G51" s="55"/>
      <c r="H51" s="55"/>
      <c r="I51" s="1" t="s">
        <v>84</v>
      </c>
      <c r="J51" s="17"/>
    </row>
    <row r="52" spans="2:17" x14ac:dyDescent="0.15">
      <c r="C52" s="55"/>
      <c r="D52" s="55"/>
      <c r="E52" s="55"/>
      <c r="F52" s="55"/>
      <c r="G52" s="55"/>
      <c r="H52" s="55"/>
      <c r="J52" s="41" t="s">
        <v>85</v>
      </c>
    </row>
    <row r="53" spans="2:17" x14ac:dyDescent="0.15">
      <c r="C53" s="55"/>
      <c r="D53" s="55"/>
      <c r="E53" s="55"/>
      <c r="F53" s="55"/>
      <c r="G53" s="55"/>
      <c r="H53" s="55"/>
      <c r="J53" s="42" t="s">
        <v>86</v>
      </c>
    </row>
    <row r="54" spans="2:17" x14ac:dyDescent="0.15">
      <c r="C54" s="55"/>
      <c r="D54" s="55"/>
      <c r="E54" s="55"/>
      <c r="F54" s="55"/>
      <c r="G54" s="55"/>
      <c r="H54" s="55"/>
      <c r="J54" s="72" t="s">
        <v>87</v>
      </c>
    </row>
    <row r="55" spans="2:17" ht="12.75" thickBot="1" x14ac:dyDescent="0.2">
      <c r="C55" s="55"/>
      <c r="D55" s="55"/>
      <c r="E55" s="55"/>
      <c r="F55" s="55"/>
      <c r="G55" s="55"/>
      <c r="H55" s="55"/>
      <c r="J55" s="73"/>
    </row>
    <row r="56" spans="2:17" x14ac:dyDescent="0.15">
      <c r="C56" s="55"/>
      <c r="D56" s="55"/>
      <c r="E56" s="55"/>
      <c r="F56" s="55"/>
      <c r="G56" s="55"/>
      <c r="H56" s="55"/>
      <c r="I56" s="17"/>
      <c r="J56" s="17"/>
    </row>
    <row r="57" spans="2:17" ht="12.75" thickBot="1" x14ac:dyDescent="0.2">
      <c r="B57" s="1" t="s">
        <v>88</v>
      </c>
      <c r="C57" s="17"/>
      <c r="D57" s="17"/>
      <c r="E57" s="17"/>
      <c r="F57" s="17"/>
      <c r="G57" s="17"/>
      <c r="H57" s="17"/>
      <c r="I57" s="17"/>
      <c r="J57" s="17"/>
      <c r="L57" s="17"/>
    </row>
    <row r="58" spans="2:17" x14ac:dyDescent="0.15">
      <c r="B58" s="3" t="s">
        <v>17</v>
      </c>
      <c r="C58" s="74" t="s">
        <v>89</v>
      </c>
      <c r="D58" s="75"/>
      <c r="E58" s="57"/>
      <c r="F58" s="57"/>
      <c r="G58" s="76" t="s">
        <v>90</v>
      </c>
      <c r="H58" s="57"/>
      <c r="I58" s="57"/>
      <c r="J58" s="59"/>
      <c r="K58" s="89" t="s">
        <v>91</v>
      </c>
      <c r="L58" s="17"/>
      <c r="M58" s="17"/>
      <c r="N58" s="17"/>
      <c r="O58" s="17"/>
      <c r="Q58" s="17"/>
    </row>
    <row r="59" spans="2:17" x14ac:dyDescent="0.15">
      <c r="B59" s="6" t="s">
        <v>25</v>
      </c>
      <c r="C59" s="62"/>
      <c r="D59" s="61" t="s">
        <v>92</v>
      </c>
      <c r="E59" s="61" t="s">
        <v>93</v>
      </c>
      <c r="F59" s="502" t="s">
        <v>94</v>
      </c>
      <c r="G59" s="22"/>
      <c r="H59" s="62" t="s">
        <v>92</v>
      </c>
      <c r="I59" s="21" t="s">
        <v>93</v>
      </c>
      <c r="J59" s="21" t="s">
        <v>94</v>
      </c>
      <c r="K59" s="180" t="s">
        <v>95</v>
      </c>
      <c r="L59" s="17"/>
      <c r="M59" s="17"/>
      <c r="N59" s="17"/>
      <c r="O59" s="17"/>
      <c r="Q59" s="17"/>
    </row>
    <row r="60" spans="2:17" x14ac:dyDescent="0.15">
      <c r="B60" s="77" t="s">
        <v>31</v>
      </c>
      <c r="C60" s="78" t="s">
        <v>41</v>
      </c>
      <c r="D60" s="63" t="s">
        <v>41</v>
      </c>
      <c r="E60" s="63" t="s">
        <v>41</v>
      </c>
      <c r="F60" s="79" t="s">
        <v>41</v>
      </c>
      <c r="G60" s="45" t="s">
        <v>41</v>
      </c>
      <c r="H60" s="78" t="s">
        <v>41</v>
      </c>
      <c r="I60" s="63" t="s">
        <v>41</v>
      </c>
      <c r="J60" s="63" t="s">
        <v>41</v>
      </c>
      <c r="K60" s="90" t="s">
        <v>41</v>
      </c>
      <c r="L60" s="17"/>
      <c r="M60" s="17"/>
      <c r="N60" s="17"/>
      <c r="O60" s="17"/>
      <c r="Q60" s="17"/>
    </row>
    <row r="61" spans="2:17" x14ac:dyDescent="0.15">
      <c r="B61" s="9"/>
      <c r="C61" s="80">
        <f>SUM(D61:F61)</f>
        <v>0</v>
      </c>
      <c r="D61" s="60"/>
      <c r="E61" s="60"/>
      <c r="F61" s="10"/>
      <c r="G61" s="81">
        <f>SUM(H61:J61)</f>
        <v>0</v>
      </c>
      <c r="H61" s="82"/>
      <c r="I61" s="60"/>
      <c r="J61" s="60"/>
      <c r="K61" s="32"/>
      <c r="L61" s="17"/>
      <c r="M61" s="17"/>
      <c r="N61" s="17"/>
      <c r="O61" s="17"/>
      <c r="Q61" s="17"/>
    </row>
    <row r="62" spans="2:17" x14ac:dyDescent="0.15">
      <c r="B62" s="12"/>
      <c r="C62" s="80">
        <f>SUM(D62:F62)</f>
        <v>0</v>
      </c>
      <c r="D62" s="80"/>
      <c r="E62" s="80"/>
      <c r="F62" s="83"/>
      <c r="G62" s="84">
        <f>SUM(H62:J62)</f>
        <v>0</v>
      </c>
      <c r="H62" s="85"/>
      <c r="I62" s="80"/>
      <c r="J62" s="80"/>
      <c r="K62" s="32"/>
      <c r="L62" s="17"/>
      <c r="M62" s="17"/>
      <c r="N62" s="17"/>
      <c r="O62" s="17"/>
      <c r="Q62" s="17"/>
    </row>
    <row r="63" spans="2:17" ht="12.75" thickBot="1" x14ac:dyDescent="0.2">
      <c r="B63" s="106" t="s">
        <v>14</v>
      </c>
      <c r="C63" s="86">
        <f t="shared" ref="C63:J63" si="0">SUM(C61:C62)</f>
        <v>0</v>
      </c>
      <c r="D63" s="86">
        <f t="shared" si="0"/>
        <v>0</v>
      </c>
      <c r="E63" s="86">
        <f t="shared" si="0"/>
        <v>0</v>
      </c>
      <c r="F63" s="86">
        <f t="shared" si="0"/>
        <v>0</v>
      </c>
      <c r="G63" s="87">
        <f t="shared" si="0"/>
        <v>0</v>
      </c>
      <c r="H63" s="88">
        <f t="shared" si="0"/>
        <v>0</v>
      </c>
      <c r="I63" s="88">
        <f t="shared" si="0"/>
        <v>0</v>
      </c>
      <c r="J63" s="88">
        <f t="shared" si="0"/>
        <v>0</v>
      </c>
      <c r="K63" s="91">
        <f>IF(E12="-",-G63,(C63+F68)*E12-G63)</f>
        <v>0</v>
      </c>
      <c r="L63" s="17"/>
      <c r="M63" s="17"/>
      <c r="N63" s="17"/>
      <c r="O63" s="17"/>
      <c r="Q63" s="17"/>
    </row>
    <row r="64" spans="2:17" ht="12.75" thickBot="1" x14ac:dyDescent="0.2">
      <c r="C64" s="17"/>
      <c r="D64" s="17"/>
      <c r="E64" s="17"/>
      <c r="F64" s="17"/>
      <c r="G64" s="17"/>
      <c r="H64" s="17"/>
      <c r="I64" s="17"/>
      <c r="J64" s="17"/>
      <c r="L64" s="17"/>
    </row>
    <row r="65" spans="2:14" x14ac:dyDescent="0.15">
      <c r="C65" s="17"/>
      <c r="D65" s="17"/>
      <c r="E65" s="17"/>
      <c r="F65" s="41" t="s">
        <v>96</v>
      </c>
      <c r="G65" s="17"/>
      <c r="H65" s="17"/>
      <c r="I65" s="17"/>
      <c r="L65" s="17"/>
    </row>
    <row r="66" spans="2:14" x14ac:dyDescent="0.15">
      <c r="C66" s="17"/>
      <c r="D66" s="17"/>
      <c r="E66" s="17"/>
      <c r="F66" s="42" t="s">
        <v>97</v>
      </c>
      <c r="G66" s="17"/>
      <c r="H66" s="17"/>
      <c r="I66" s="17"/>
      <c r="L66" s="17"/>
    </row>
    <row r="67" spans="2:14" x14ac:dyDescent="0.15">
      <c r="C67" s="17"/>
      <c r="D67" s="17"/>
      <c r="E67" s="17"/>
      <c r="F67" s="72" t="s">
        <v>41</v>
      </c>
      <c r="G67" s="17"/>
      <c r="H67" s="17"/>
      <c r="I67" s="17"/>
      <c r="L67" s="17"/>
    </row>
    <row r="68" spans="2:14" ht="12.75" thickBot="1" x14ac:dyDescent="0.2">
      <c r="C68" s="17"/>
      <c r="D68" s="17"/>
      <c r="E68" s="17"/>
      <c r="F68" s="73"/>
      <c r="G68" s="17"/>
      <c r="H68" s="17"/>
      <c r="I68" s="17"/>
      <c r="L68" s="17"/>
    </row>
    <row r="69" spans="2:14" x14ac:dyDescent="0.15">
      <c r="C69" s="17"/>
      <c r="D69" s="17"/>
      <c r="E69" s="17"/>
      <c r="F69" s="17"/>
      <c r="G69" s="17"/>
      <c r="H69" s="17"/>
      <c r="I69" s="17"/>
      <c r="L69" s="17"/>
    </row>
    <row r="70" spans="2:14" x14ac:dyDescent="0.15">
      <c r="C70" s="17"/>
      <c r="D70" s="17"/>
      <c r="E70" s="17"/>
      <c r="F70" s="17"/>
      <c r="G70" s="17"/>
      <c r="H70" s="17"/>
      <c r="I70" s="17"/>
      <c r="L70" s="17"/>
    </row>
    <row r="71" spans="2:14" x14ac:dyDescent="0.15">
      <c r="C71" s="17"/>
      <c r="D71" s="17"/>
      <c r="E71" s="17"/>
      <c r="F71" s="17"/>
      <c r="G71" s="17"/>
      <c r="H71" s="17"/>
      <c r="I71" s="17"/>
      <c r="J71" s="17"/>
      <c r="L71" s="17"/>
    </row>
    <row r="72" spans="2:14" ht="12.75" thickBot="1" x14ac:dyDescent="0.2">
      <c r="B72" s="1" t="s">
        <v>98</v>
      </c>
      <c r="D72" s="1" t="s">
        <v>99</v>
      </c>
      <c r="N72" s="17"/>
    </row>
    <row r="73" spans="2:14" x14ac:dyDescent="0.15">
      <c r="B73" s="92" t="s">
        <v>100</v>
      </c>
      <c r="C73" s="93"/>
      <c r="D73" s="94">
        <f>I22</f>
        <v>0</v>
      </c>
      <c r="F73" s="17"/>
      <c r="N73" s="17"/>
    </row>
    <row r="74" spans="2:14" x14ac:dyDescent="0.15">
      <c r="B74" s="50" t="s">
        <v>101</v>
      </c>
      <c r="C74" s="95"/>
      <c r="D74" s="96">
        <f>G36</f>
        <v>0</v>
      </c>
      <c r="F74" s="17"/>
      <c r="N74" s="17"/>
    </row>
    <row r="75" spans="2:14" x14ac:dyDescent="0.15">
      <c r="B75" s="50" t="s">
        <v>102</v>
      </c>
      <c r="C75" s="95"/>
      <c r="D75" s="96">
        <f>K50</f>
        <v>0</v>
      </c>
      <c r="F75" s="17"/>
      <c r="N75" s="17"/>
    </row>
    <row r="76" spans="2:14" x14ac:dyDescent="0.15">
      <c r="B76" s="50" t="s">
        <v>103</v>
      </c>
      <c r="C76" s="97"/>
      <c r="D76" s="98">
        <f>K63</f>
        <v>0</v>
      </c>
      <c r="F76" s="17"/>
      <c r="N76" s="17"/>
    </row>
    <row r="77" spans="2:14" ht="12.75" thickBot="1" x14ac:dyDescent="0.2">
      <c r="B77" s="99" t="s">
        <v>104</v>
      </c>
      <c r="C77" s="100"/>
      <c r="D77" s="54">
        <f>SUM(D73:D76)</f>
        <v>0</v>
      </c>
      <c r="F77" s="17"/>
      <c r="N77" s="17"/>
    </row>
    <row r="78" spans="2:14" x14ac:dyDescent="0.15">
      <c r="N78" s="17"/>
    </row>
    <row r="79" spans="2:14" x14ac:dyDescent="0.15">
      <c r="B79" s="1" t="s">
        <v>105</v>
      </c>
    </row>
    <row r="80" spans="2:14" ht="12.75" thickBot="1" x14ac:dyDescent="0.2">
      <c r="B80" s="1" t="s">
        <v>106</v>
      </c>
    </row>
    <row r="81" spans="2:13" x14ac:dyDescent="0.15">
      <c r="B81" s="495"/>
      <c r="C81" s="18" t="s">
        <v>5</v>
      </c>
      <c r="D81" s="18" t="s">
        <v>69</v>
      </c>
      <c r="E81" s="18" t="s">
        <v>107</v>
      </c>
      <c r="F81" s="4" t="s">
        <v>108</v>
      </c>
      <c r="G81" s="19" t="s">
        <v>109</v>
      </c>
      <c r="H81" s="5" t="s">
        <v>110</v>
      </c>
    </row>
    <row r="82" spans="2:13" x14ac:dyDescent="0.15">
      <c r="B82" s="44" t="s">
        <v>111</v>
      </c>
      <c r="C82" s="21" t="s">
        <v>112</v>
      </c>
      <c r="D82" s="21" t="s">
        <v>113</v>
      </c>
      <c r="E82" s="21" t="s">
        <v>114</v>
      </c>
      <c r="F82" s="7" t="s">
        <v>115</v>
      </c>
      <c r="G82" s="22" t="s">
        <v>116</v>
      </c>
      <c r="H82" s="8"/>
    </row>
    <row r="83" spans="2:13" x14ac:dyDescent="0.15">
      <c r="B83" s="44"/>
      <c r="C83" s="21"/>
      <c r="D83" s="21"/>
      <c r="E83" s="21" t="s">
        <v>78</v>
      </c>
      <c r="F83" s="7" t="s">
        <v>117</v>
      </c>
      <c r="G83" s="22"/>
      <c r="H83" s="8" t="s">
        <v>118</v>
      </c>
    </row>
    <row r="84" spans="2:13" x14ac:dyDescent="0.15">
      <c r="B84" s="44"/>
      <c r="C84" s="21" t="s">
        <v>119</v>
      </c>
      <c r="D84" s="21" t="s">
        <v>120</v>
      </c>
      <c r="E84" s="21" t="s">
        <v>121</v>
      </c>
      <c r="F84" s="79" t="s">
        <v>40</v>
      </c>
      <c r="G84" s="45" t="s">
        <v>40</v>
      </c>
      <c r="H84" s="46" t="s">
        <v>82</v>
      </c>
    </row>
    <row r="85" spans="2:13" x14ac:dyDescent="0.15">
      <c r="B85" s="25"/>
      <c r="C85" s="101"/>
      <c r="D85" s="102"/>
      <c r="E85" s="66"/>
      <c r="F85" s="103">
        <f>(C85+D85)*E85</f>
        <v>0</v>
      </c>
      <c r="G85" s="104"/>
      <c r="H85" s="32"/>
    </row>
    <row r="86" spans="2:13" x14ac:dyDescent="0.15">
      <c r="B86" s="50"/>
      <c r="C86" s="30"/>
      <c r="D86" s="102"/>
      <c r="E86" s="66"/>
      <c r="F86" s="103">
        <f>(C86+D86)*E86</f>
        <v>0</v>
      </c>
      <c r="G86" s="105"/>
      <c r="H86" s="32"/>
    </row>
    <row r="87" spans="2:13" ht="12.75" thickBot="1" x14ac:dyDescent="0.2">
      <c r="B87" s="106" t="s">
        <v>14</v>
      </c>
      <c r="C87" s="68"/>
      <c r="D87" s="68"/>
      <c r="E87" s="69"/>
      <c r="F87" s="107">
        <f>SUM(F85:F86)</f>
        <v>0</v>
      </c>
      <c r="G87" s="108">
        <f>SUM(G85:G86)</f>
        <v>0</v>
      </c>
      <c r="H87" s="54">
        <f>IF(E12="-",-G87,F87*E12-G87)</f>
        <v>0</v>
      </c>
    </row>
    <row r="88" spans="2:13" x14ac:dyDescent="0.15">
      <c r="F88" s="1" t="s">
        <v>122</v>
      </c>
    </row>
    <row r="90" spans="2:13" x14ac:dyDescent="0.15">
      <c r="B90" s="1" t="s">
        <v>123</v>
      </c>
    </row>
    <row r="91" spans="2:13" ht="12.75" thickBot="1" x14ac:dyDescent="0.2">
      <c r="B91" s="1" t="s">
        <v>124</v>
      </c>
    </row>
    <row r="92" spans="2:13" ht="13.5" customHeight="1" x14ac:dyDescent="0.15">
      <c r="B92" s="109"/>
      <c r="C92" s="504" t="s">
        <v>125</v>
      </c>
      <c r="D92" s="505"/>
      <c r="E92" s="506"/>
      <c r="F92" s="504" t="s">
        <v>126</v>
      </c>
      <c r="G92" s="505"/>
      <c r="H92" s="506"/>
      <c r="I92" s="504" t="s">
        <v>127</v>
      </c>
      <c r="J92" s="505"/>
      <c r="K92" s="18" t="s">
        <v>128</v>
      </c>
      <c r="L92" s="18" t="s">
        <v>129</v>
      </c>
      <c r="M92" s="5" t="s">
        <v>130</v>
      </c>
    </row>
    <row r="93" spans="2:13" x14ac:dyDescent="0.15">
      <c r="B93" s="44" t="s">
        <v>111</v>
      </c>
      <c r="C93" s="21" t="s">
        <v>131</v>
      </c>
      <c r="D93" s="21" t="s">
        <v>132</v>
      </c>
      <c r="E93" s="21" t="s">
        <v>133</v>
      </c>
      <c r="F93" s="21" t="s">
        <v>134</v>
      </c>
      <c r="G93" s="21" t="s">
        <v>135</v>
      </c>
      <c r="H93" s="21" t="s">
        <v>136</v>
      </c>
      <c r="I93" s="21" t="s">
        <v>137</v>
      </c>
      <c r="J93" s="21" t="s">
        <v>138</v>
      </c>
      <c r="L93" s="21" t="s">
        <v>139</v>
      </c>
      <c r="M93" s="8"/>
    </row>
    <row r="94" spans="2:13" x14ac:dyDescent="0.15">
      <c r="B94" s="110"/>
      <c r="C94" s="21" t="s">
        <v>140</v>
      </c>
      <c r="D94" s="21" t="s">
        <v>141</v>
      </c>
      <c r="E94" s="21" t="s">
        <v>142</v>
      </c>
      <c r="F94" s="21" t="s">
        <v>143</v>
      </c>
      <c r="G94" s="21" t="s">
        <v>144</v>
      </c>
      <c r="H94" s="21" t="s">
        <v>145</v>
      </c>
      <c r="I94" s="21" t="s">
        <v>146</v>
      </c>
      <c r="J94" s="21" t="s">
        <v>144</v>
      </c>
      <c r="K94" s="7" t="s">
        <v>147</v>
      </c>
      <c r="L94" s="60"/>
      <c r="M94" s="8" t="s">
        <v>148</v>
      </c>
    </row>
    <row r="95" spans="2:13" x14ac:dyDescent="0.15">
      <c r="B95" s="110"/>
      <c r="C95" s="21" t="s">
        <v>149</v>
      </c>
      <c r="D95" s="21" t="s">
        <v>150</v>
      </c>
      <c r="E95" s="21" t="s">
        <v>151</v>
      </c>
      <c r="F95" s="21" t="s">
        <v>149</v>
      </c>
      <c r="G95" s="21" t="s">
        <v>150</v>
      </c>
      <c r="H95" s="21" t="s">
        <v>151</v>
      </c>
      <c r="I95" s="21" t="s">
        <v>152</v>
      </c>
      <c r="J95" s="21" t="s">
        <v>153</v>
      </c>
      <c r="K95" s="7" t="s">
        <v>151</v>
      </c>
      <c r="L95" s="63" t="s">
        <v>154</v>
      </c>
      <c r="M95" s="46" t="s">
        <v>155</v>
      </c>
    </row>
    <row r="96" spans="2:13" x14ac:dyDescent="0.15">
      <c r="B96" s="25"/>
      <c r="C96" s="101"/>
      <c r="D96" s="111"/>
      <c r="E96" s="29">
        <f>+C96*D96*L96/1000</f>
        <v>0</v>
      </c>
      <c r="F96" s="112"/>
      <c r="G96" s="113"/>
      <c r="H96" s="29">
        <f>+F96*G96*L96/1000</f>
        <v>0</v>
      </c>
      <c r="I96" s="112"/>
      <c r="J96" s="113"/>
      <c r="K96" s="103">
        <f>+I96*J96*L96/1000</f>
        <v>0</v>
      </c>
      <c r="L96" s="80"/>
      <c r="M96" s="115"/>
    </row>
    <row r="97" spans="2:13" x14ac:dyDescent="0.15">
      <c r="B97" s="50"/>
      <c r="C97" s="30"/>
      <c r="D97" s="66"/>
      <c r="E97" s="29">
        <f>+C97*D97*L97/1000</f>
        <v>0</v>
      </c>
      <c r="F97" s="103"/>
      <c r="G97" s="29"/>
      <c r="H97" s="29">
        <f>+F97*G97*L97/1000</f>
        <v>0</v>
      </c>
      <c r="I97" s="103"/>
      <c r="J97" s="29"/>
      <c r="K97" s="103">
        <f>+I97*J97*L97/1000</f>
        <v>0</v>
      </c>
      <c r="L97" s="80"/>
      <c r="M97" s="115"/>
    </row>
    <row r="98" spans="2:13" ht="12.75" thickBot="1" x14ac:dyDescent="0.2">
      <c r="B98" s="106" t="s">
        <v>14</v>
      </c>
      <c r="C98" s="125">
        <f t="shared" ref="C98:H98" si="1">SUM(C96:C97)</f>
        <v>0</v>
      </c>
      <c r="D98" s="125">
        <f t="shared" si="1"/>
        <v>0</v>
      </c>
      <c r="E98" s="114">
        <f t="shared" si="1"/>
        <v>0</v>
      </c>
      <c r="F98" s="114">
        <f t="shared" si="1"/>
        <v>0</v>
      </c>
      <c r="G98" s="114">
        <f t="shared" si="1"/>
        <v>0</v>
      </c>
      <c r="H98" s="114">
        <f t="shared" si="1"/>
        <v>0</v>
      </c>
      <c r="I98" s="38"/>
      <c r="J98" s="38"/>
      <c r="K98" s="116">
        <f>SUM(K96:K97)</f>
        <v>0</v>
      </c>
      <c r="L98" s="86">
        <f>SUM(L96:L97)</f>
        <v>0</v>
      </c>
      <c r="M98" s="54">
        <f>+E98+H98-K98</f>
        <v>0</v>
      </c>
    </row>
    <row r="99" spans="2:13" x14ac:dyDescent="0.15">
      <c r="E99" s="1" t="s">
        <v>156</v>
      </c>
      <c r="H99" s="1" t="s">
        <v>157</v>
      </c>
      <c r="K99" s="1" t="s">
        <v>158</v>
      </c>
    </row>
    <row r="101" spans="2:13" x14ac:dyDescent="0.15">
      <c r="B101" s="1" t="s">
        <v>159</v>
      </c>
    </row>
    <row r="102" spans="2:13" x14ac:dyDescent="0.15">
      <c r="B102" s="1" t="s">
        <v>160</v>
      </c>
    </row>
    <row r="104" spans="2:13" ht="12.75" thickBot="1" x14ac:dyDescent="0.2">
      <c r="B104" s="1" t="s">
        <v>161</v>
      </c>
    </row>
    <row r="105" spans="2:13" ht="13.5" customHeight="1" x14ac:dyDescent="0.15">
      <c r="B105" s="109"/>
      <c r="C105" s="504" t="s">
        <v>162</v>
      </c>
      <c r="D105" s="505"/>
      <c r="E105" s="506"/>
      <c r="F105" s="504" t="s">
        <v>163</v>
      </c>
      <c r="G105" s="505"/>
      <c r="H105" s="506"/>
      <c r="I105" s="18" t="s">
        <v>129</v>
      </c>
      <c r="J105" s="5" t="s">
        <v>130</v>
      </c>
    </row>
    <row r="106" spans="2:13" x14ac:dyDescent="0.15">
      <c r="B106" s="44" t="s">
        <v>111</v>
      </c>
      <c r="C106" s="21" t="s">
        <v>164</v>
      </c>
      <c r="D106" s="21" t="s">
        <v>165</v>
      </c>
      <c r="E106" s="21" t="s">
        <v>133</v>
      </c>
      <c r="F106" s="21" t="s">
        <v>166</v>
      </c>
      <c r="G106" s="21" t="s">
        <v>167</v>
      </c>
      <c r="H106" s="21" t="s">
        <v>168</v>
      </c>
      <c r="I106" s="21" t="s">
        <v>139</v>
      </c>
      <c r="J106" s="8"/>
    </row>
    <row r="107" spans="2:13" x14ac:dyDescent="0.15">
      <c r="B107" s="44"/>
      <c r="C107" s="21" t="s">
        <v>169</v>
      </c>
      <c r="D107" s="21" t="s">
        <v>170</v>
      </c>
      <c r="E107" s="21" t="s">
        <v>171</v>
      </c>
      <c r="F107" s="21" t="s">
        <v>172</v>
      </c>
      <c r="G107" s="21" t="s">
        <v>144</v>
      </c>
      <c r="H107" s="21" t="s">
        <v>173</v>
      </c>
      <c r="I107" s="21"/>
      <c r="J107" s="8" t="s">
        <v>174</v>
      </c>
    </row>
    <row r="108" spans="2:13" x14ac:dyDescent="0.15">
      <c r="B108" s="44"/>
      <c r="C108" s="21" t="s">
        <v>149</v>
      </c>
      <c r="D108" s="21" t="s">
        <v>150</v>
      </c>
      <c r="E108" s="21" t="s">
        <v>81</v>
      </c>
      <c r="F108" s="21" t="s">
        <v>175</v>
      </c>
      <c r="G108" s="21" t="s">
        <v>176</v>
      </c>
      <c r="H108" s="21" t="s">
        <v>81</v>
      </c>
      <c r="I108" s="63" t="s">
        <v>177</v>
      </c>
      <c r="J108" s="46" t="s">
        <v>155</v>
      </c>
    </row>
    <row r="109" spans="2:13" x14ac:dyDescent="0.15">
      <c r="B109" s="25"/>
      <c r="C109" s="29"/>
      <c r="D109" s="29"/>
      <c r="E109" s="29">
        <f>C109*D109*I109/1000</f>
        <v>0</v>
      </c>
      <c r="F109" s="66"/>
      <c r="G109" s="29"/>
      <c r="H109" s="29">
        <f>+F109*G109*I109/1000</f>
        <v>0</v>
      </c>
      <c r="I109" s="80"/>
      <c r="J109" s="115"/>
    </row>
    <row r="110" spans="2:13" x14ac:dyDescent="0.15">
      <c r="B110" s="50"/>
      <c r="C110" s="29"/>
      <c r="D110" s="29"/>
      <c r="E110" s="29">
        <f>C110*D110*I110/1000</f>
        <v>0</v>
      </c>
      <c r="F110" s="66"/>
      <c r="G110" s="29"/>
      <c r="H110" s="29">
        <f>+F110*G110*I110/1000</f>
        <v>0</v>
      </c>
      <c r="I110" s="80"/>
      <c r="J110" s="115"/>
    </row>
    <row r="111" spans="2:13" ht="12.75" thickBot="1" x14ac:dyDescent="0.2">
      <c r="B111" s="106" t="s">
        <v>14</v>
      </c>
      <c r="C111" s="38"/>
      <c r="D111" s="38"/>
      <c r="E111" s="114">
        <f>SUM(E109:E110)</f>
        <v>0</v>
      </c>
      <c r="F111" s="69"/>
      <c r="G111" s="38"/>
      <c r="H111" s="114">
        <f>SUM(H109:H110)</f>
        <v>0</v>
      </c>
      <c r="I111" s="86">
        <f>SUM(I109:I110)</f>
        <v>0</v>
      </c>
      <c r="J111" s="54">
        <f>+E111-H111</f>
        <v>0</v>
      </c>
    </row>
    <row r="112" spans="2:13" x14ac:dyDescent="0.15">
      <c r="E112" s="1" t="s">
        <v>178</v>
      </c>
      <c r="H112" s="1" t="s">
        <v>179</v>
      </c>
    </row>
    <row r="113" spans="2:10" x14ac:dyDescent="0.15">
      <c r="F113" s="17"/>
    </row>
    <row r="114" spans="2:10" ht="12.75" thickBot="1" x14ac:dyDescent="0.2">
      <c r="B114" s="1" t="s">
        <v>180</v>
      </c>
    </row>
    <row r="115" spans="2:10" ht="13.5" customHeight="1" x14ac:dyDescent="0.15">
      <c r="B115" s="109"/>
      <c r="C115" s="504" t="s">
        <v>181</v>
      </c>
      <c r="D115" s="505"/>
      <c r="E115" s="506"/>
      <c r="F115" s="504" t="s">
        <v>182</v>
      </c>
      <c r="G115" s="505"/>
      <c r="H115" s="506"/>
      <c r="I115" s="18" t="s">
        <v>129</v>
      </c>
      <c r="J115" s="5" t="s">
        <v>130</v>
      </c>
    </row>
    <row r="116" spans="2:10" x14ac:dyDescent="0.15">
      <c r="B116" s="44" t="s">
        <v>111</v>
      </c>
      <c r="C116" s="21" t="s">
        <v>183</v>
      </c>
      <c r="D116" s="21" t="s">
        <v>184</v>
      </c>
      <c r="E116" s="21" t="s">
        <v>133</v>
      </c>
      <c r="F116" s="21" t="s">
        <v>185</v>
      </c>
      <c r="G116" s="21" t="s">
        <v>186</v>
      </c>
      <c r="H116" s="21" t="s">
        <v>187</v>
      </c>
      <c r="I116" s="21" t="s">
        <v>188</v>
      </c>
      <c r="J116" s="8"/>
    </row>
    <row r="117" spans="2:10" x14ac:dyDescent="0.15">
      <c r="B117" s="110"/>
      <c r="C117" s="21"/>
      <c r="D117" s="21" t="s">
        <v>189</v>
      </c>
      <c r="E117" s="21" t="s">
        <v>171</v>
      </c>
      <c r="F117" s="21"/>
      <c r="G117" s="21" t="s">
        <v>190</v>
      </c>
      <c r="H117" s="21" t="s">
        <v>191</v>
      </c>
      <c r="I117" s="21"/>
      <c r="J117" s="8" t="s">
        <v>192</v>
      </c>
    </row>
    <row r="118" spans="2:10" x14ac:dyDescent="0.15">
      <c r="B118" s="23"/>
      <c r="C118" s="21" t="s">
        <v>175</v>
      </c>
      <c r="D118" s="21" t="s">
        <v>193</v>
      </c>
      <c r="E118" s="21" t="s">
        <v>151</v>
      </c>
      <c r="F118" s="21" t="s">
        <v>175</v>
      </c>
      <c r="G118" s="21" t="s">
        <v>193</v>
      </c>
      <c r="H118" s="21" t="s">
        <v>151</v>
      </c>
      <c r="I118" s="63" t="s">
        <v>154</v>
      </c>
      <c r="J118" s="46" t="s">
        <v>155</v>
      </c>
    </row>
    <row r="119" spans="2:10" x14ac:dyDescent="0.15">
      <c r="B119" s="12"/>
      <c r="C119" s="113"/>
      <c r="D119" s="113"/>
      <c r="E119" s="29">
        <f>C119*D119*I119/1000</f>
        <v>0</v>
      </c>
      <c r="F119" s="111"/>
      <c r="G119" s="113"/>
      <c r="H119" s="29">
        <f>+F119*G119*I119/1000</f>
        <v>0</v>
      </c>
      <c r="I119" s="117"/>
      <c r="J119" s="115"/>
    </row>
    <row r="120" spans="2:10" x14ac:dyDescent="0.15">
      <c r="B120" s="12"/>
      <c r="C120" s="113"/>
      <c r="D120" s="113"/>
      <c r="E120" s="29">
        <f>C120*D120*I120/1000</f>
        <v>0</v>
      </c>
      <c r="F120" s="111"/>
      <c r="G120" s="113"/>
      <c r="H120" s="29">
        <f>+F120*G120*I120/1000</f>
        <v>0</v>
      </c>
      <c r="I120" s="117"/>
      <c r="J120" s="115"/>
    </row>
    <row r="121" spans="2:10" ht="12.75" thickBot="1" x14ac:dyDescent="0.2">
      <c r="B121" s="106" t="s">
        <v>14</v>
      </c>
      <c r="C121" s="38"/>
      <c r="D121" s="38"/>
      <c r="E121" s="114">
        <f>SUM(E119:E120)</f>
        <v>0</v>
      </c>
      <c r="F121" s="69"/>
      <c r="G121" s="38"/>
      <c r="H121" s="114">
        <f>SUM(H119:H120)</f>
        <v>0</v>
      </c>
      <c r="I121" s="86">
        <f>SUM(I119:I119)</f>
        <v>0</v>
      </c>
      <c r="J121" s="54">
        <f>+E121-H121</f>
        <v>0</v>
      </c>
    </row>
    <row r="122" spans="2:10" x14ac:dyDescent="0.15">
      <c r="E122" s="1" t="s">
        <v>178</v>
      </c>
      <c r="H122" s="1" t="s">
        <v>179</v>
      </c>
    </row>
    <row r="123" spans="2:10" x14ac:dyDescent="0.15">
      <c r="F123" s="17"/>
    </row>
    <row r="124" spans="2:10" ht="12.75" thickBot="1" x14ac:dyDescent="0.2">
      <c r="B124" s="1" t="s">
        <v>194</v>
      </c>
    </row>
    <row r="125" spans="2:10" ht="14.25" customHeight="1" thickBot="1" x14ac:dyDescent="0.2">
      <c r="B125" s="503" t="s">
        <v>195</v>
      </c>
      <c r="C125" s="507"/>
      <c r="D125" s="508"/>
      <c r="E125" s="508"/>
      <c r="F125" s="508"/>
      <c r="G125" s="509"/>
    </row>
    <row r="126" spans="2:10" x14ac:dyDescent="0.15">
      <c r="I126" s="118"/>
    </row>
    <row r="127" spans="2:10" ht="12.75" thickBot="1" x14ac:dyDescent="0.2">
      <c r="B127" s="1" t="s">
        <v>196</v>
      </c>
    </row>
    <row r="128" spans="2:10" x14ac:dyDescent="0.15">
      <c r="B128" s="495" t="s">
        <v>197</v>
      </c>
      <c r="C128" s="18" t="s">
        <v>5</v>
      </c>
      <c r="D128" s="18" t="s">
        <v>198</v>
      </c>
      <c r="E128" s="4" t="s">
        <v>199</v>
      </c>
      <c r="F128" s="18" t="s">
        <v>200</v>
      </c>
      <c r="G128" s="18" t="s">
        <v>201</v>
      </c>
      <c r="H128" s="296" t="s">
        <v>202</v>
      </c>
      <c r="I128" s="18" t="s">
        <v>203</v>
      </c>
      <c r="J128" s="5" t="s">
        <v>24</v>
      </c>
    </row>
    <row r="129" spans="2:10" x14ac:dyDescent="0.15">
      <c r="B129" s="6" t="s">
        <v>31</v>
      </c>
      <c r="C129" s="21" t="s">
        <v>204</v>
      </c>
      <c r="D129" s="21" t="s">
        <v>205</v>
      </c>
      <c r="E129" s="7" t="s">
        <v>206</v>
      </c>
      <c r="F129" s="21" t="s">
        <v>207</v>
      </c>
      <c r="G129" s="21" t="s">
        <v>208</v>
      </c>
      <c r="H129" s="181" t="s">
        <v>209</v>
      </c>
      <c r="I129" s="21" t="s">
        <v>210</v>
      </c>
      <c r="J129" s="8" t="s">
        <v>30</v>
      </c>
    </row>
    <row r="130" spans="2:10" x14ac:dyDescent="0.15">
      <c r="B130" s="44"/>
      <c r="C130" s="21" t="s">
        <v>211</v>
      </c>
      <c r="D130" s="21"/>
      <c r="E130" s="7" t="s">
        <v>33</v>
      </c>
      <c r="F130" s="21"/>
      <c r="G130" s="21"/>
      <c r="H130" s="22" t="s">
        <v>212</v>
      </c>
      <c r="I130" s="21" t="s">
        <v>213</v>
      </c>
      <c r="J130" s="8" t="s">
        <v>214</v>
      </c>
    </row>
    <row r="131" spans="2:10" x14ac:dyDescent="0.15">
      <c r="B131" s="44"/>
      <c r="C131" s="63" t="s">
        <v>154</v>
      </c>
      <c r="D131" s="63" t="s">
        <v>58</v>
      </c>
      <c r="E131" s="79" t="s">
        <v>41</v>
      </c>
      <c r="F131" s="63" t="s">
        <v>215</v>
      </c>
      <c r="G131" s="63" t="s">
        <v>215</v>
      </c>
      <c r="H131" s="45" t="s">
        <v>216</v>
      </c>
      <c r="I131" s="63" t="s">
        <v>41</v>
      </c>
      <c r="J131" s="46" t="s">
        <v>41</v>
      </c>
    </row>
    <row r="132" spans="2:10" s="17" customFormat="1" x14ac:dyDescent="0.15">
      <c r="B132" s="119" t="s">
        <v>217</v>
      </c>
      <c r="C132" s="66"/>
      <c r="D132" s="66"/>
      <c r="E132" s="33">
        <f>C132*10*D132/1000</f>
        <v>0</v>
      </c>
      <c r="F132" s="66"/>
      <c r="G132" s="66"/>
      <c r="H132" s="120">
        <f>+C132-F132+G132</f>
        <v>0</v>
      </c>
      <c r="I132" s="66">
        <f>D132*10*H132/1000</f>
        <v>0</v>
      </c>
      <c r="J132" s="32"/>
    </row>
    <row r="133" spans="2:10" s="17" customFormat="1" x14ac:dyDescent="0.15">
      <c r="B133" s="119" t="s">
        <v>218</v>
      </c>
      <c r="C133" s="66"/>
      <c r="D133" s="66"/>
      <c r="E133" s="33">
        <f>C133*10*D133/1000</f>
        <v>0</v>
      </c>
      <c r="F133" s="66"/>
      <c r="G133" s="66"/>
      <c r="H133" s="120">
        <f>+C133-F133+G133</f>
        <v>0</v>
      </c>
      <c r="I133" s="66">
        <f>D133*10*H133/1000</f>
        <v>0</v>
      </c>
      <c r="J133" s="32"/>
    </row>
    <row r="134" spans="2:10" s="17" customFormat="1" x14ac:dyDescent="0.15">
      <c r="B134" s="119" t="s">
        <v>219</v>
      </c>
      <c r="C134" s="66"/>
      <c r="D134" s="66"/>
      <c r="E134" s="33">
        <f>C134*10*D134/1000</f>
        <v>0</v>
      </c>
      <c r="F134" s="66"/>
      <c r="G134" s="66"/>
      <c r="H134" s="120">
        <f>+C134-F134+G134</f>
        <v>0</v>
      </c>
      <c r="I134" s="66">
        <f>D134*10*H134/1000</f>
        <v>0</v>
      </c>
      <c r="J134" s="32"/>
    </row>
    <row r="135" spans="2:10" s="17" customFormat="1" x14ac:dyDescent="0.15">
      <c r="B135" s="119" t="s">
        <v>220</v>
      </c>
      <c r="C135" s="66"/>
      <c r="D135" s="66"/>
      <c r="E135" s="33">
        <f>C135*10*D135/1000</f>
        <v>0</v>
      </c>
      <c r="F135" s="66"/>
      <c r="G135" s="66"/>
      <c r="H135" s="120">
        <f>+C135-F135+G135</f>
        <v>0</v>
      </c>
      <c r="I135" s="66">
        <f>D135*10*H135/1000</f>
        <v>0</v>
      </c>
      <c r="J135" s="32"/>
    </row>
    <row r="136" spans="2:10" s="17" customFormat="1" ht="12.75" thickBot="1" x14ac:dyDescent="0.2">
      <c r="B136" s="106" t="s">
        <v>14</v>
      </c>
      <c r="C136" s="69"/>
      <c r="D136" s="69"/>
      <c r="E136" s="71">
        <f>SUM(E132:E135)</f>
        <v>0</v>
      </c>
      <c r="F136" s="71">
        <f>SUM(F132:F135)</f>
        <v>0</v>
      </c>
      <c r="G136" s="71">
        <f>SUM(G132:G135)</f>
        <v>0</v>
      </c>
      <c r="H136" s="122"/>
      <c r="I136" s="71">
        <f>SUM(I132:I135)</f>
        <v>0</v>
      </c>
      <c r="J136" s="54">
        <f>IF(E12="-",-I136,E136*E12-I136)</f>
        <v>0</v>
      </c>
    </row>
    <row r="137" spans="2:10" x14ac:dyDescent="0.15">
      <c r="E137" s="126" t="s">
        <v>221</v>
      </c>
      <c r="F137" s="126"/>
      <c r="G137" s="126"/>
      <c r="H137" s="126"/>
      <c r="I137" s="126" t="s">
        <v>222</v>
      </c>
    </row>
    <row r="139" spans="2:10" ht="12.75" thickBot="1" x14ac:dyDescent="0.2">
      <c r="B139" s="1" t="s">
        <v>223</v>
      </c>
    </row>
    <row r="140" spans="2:10" x14ac:dyDescent="0.15">
      <c r="B140" s="495" t="s">
        <v>197</v>
      </c>
      <c r="C140" s="18" t="s">
        <v>5</v>
      </c>
      <c r="D140" s="18" t="s">
        <v>198</v>
      </c>
      <c r="E140" s="4" t="s">
        <v>199</v>
      </c>
      <c r="F140" s="19" t="s">
        <v>224</v>
      </c>
      <c r="G140" s="18" t="s">
        <v>225</v>
      </c>
      <c r="H140" s="5" t="s">
        <v>24</v>
      </c>
      <c r="I140" s="20"/>
    </row>
    <row r="141" spans="2:10" x14ac:dyDescent="0.15">
      <c r="B141" s="6" t="s">
        <v>31</v>
      </c>
      <c r="C141" s="21" t="s">
        <v>204</v>
      </c>
      <c r="D141" s="21" t="s">
        <v>205</v>
      </c>
      <c r="E141" s="123" t="s">
        <v>210</v>
      </c>
      <c r="F141" s="22" t="s">
        <v>226</v>
      </c>
      <c r="G141" s="21" t="s">
        <v>210</v>
      </c>
      <c r="H141" s="8"/>
    </row>
    <row r="142" spans="2:10" x14ac:dyDescent="0.15">
      <c r="B142" s="44"/>
      <c r="C142" s="21" t="s">
        <v>211</v>
      </c>
      <c r="D142" s="21"/>
      <c r="E142" s="7" t="s">
        <v>33</v>
      </c>
      <c r="F142" s="22" t="s">
        <v>227</v>
      </c>
      <c r="G142" s="21" t="s">
        <v>228</v>
      </c>
      <c r="H142" s="8" t="s">
        <v>229</v>
      </c>
    </row>
    <row r="143" spans="2:10" x14ac:dyDescent="0.15">
      <c r="B143" s="44"/>
      <c r="C143" s="63" t="s">
        <v>230</v>
      </c>
      <c r="D143" s="63" t="s">
        <v>58</v>
      </c>
      <c r="E143" s="79" t="s">
        <v>40</v>
      </c>
      <c r="F143" s="45" t="s">
        <v>231</v>
      </c>
      <c r="G143" s="63" t="s">
        <v>41</v>
      </c>
      <c r="H143" s="46" t="s">
        <v>41</v>
      </c>
    </row>
    <row r="144" spans="2:10" x14ac:dyDescent="0.15">
      <c r="B144" s="12" t="s">
        <v>217</v>
      </c>
      <c r="C144" s="80"/>
      <c r="D144" s="66"/>
      <c r="E144" s="33">
        <f>C144*10*D144/1000</f>
        <v>0</v>
      </c>
      <c r="F144" s="120"/>
      <c r="G144" s="66">
        <f>F144*D144*10/1000</f>
        <v>0</v>
      </c>
      <c r="H144" s="32"/>
    </row>
    <row r="145" spans="2:14" x14ac:dyDescent="0.15">
      <c r="B145" s="12" t="s">
        <v>218</v>
      </c>
      <c r="C145" s="80"/>
      <c r="D145" s="66"/>
      <c r="E145" s="33">
        <f>C145*10*D145/1000</f>
        <v>0</v>
      </c>
      <c r="F145" s="120"/>
      <c r="G145" s="66">
        <f>F145*D145*10/1000</f>
        <v>0</v>
      </c>
      <c r="H145" s="32"/>
    </row>
    <row r="146" spans="2:14" x14ac:dyDescent="0.15">
      <c r="B146" s="12" t="s">
        <v>219</v>
      </c>
      <c r="C146" s="80"/>
      <c r="D146" s="66"/>
      <c r="E146" s="33">
        <f>C146*10*D146/1000</f>
        <v>0</v>
      </c>
      <c r="F146" s="120"/>
      <c r="G146" s="66">
        <f>F146*D146*10/1000</f>
        <v>0</v>
      </c>
      <c r="H146" s="32"/>
    </row>
    <row r="147" spans="2:14" x14ac:dyDescent="0.15">
      <c r="B147" s="12" t="s">
        <v>220</v>
      </c>
      <c r="C147" s="80"/>
      <c r="D147" s="66"/>
      <c r="E147" s="33">
        <f>C147*10*D147/1000</f>
        <v>0</v>
      </c>
      <c r="F147" s="120"/>
      <c r="G147" s="66">
        <f>F147*D147*10/1000</f>
        <v>0</v>
      </c>
      <c r="H147" s="32"/>
    </row>
    <row r="148" spans="2:14" ht="12.75" thickBot="1" x14ac:dyDescent="0.2">
      <c r="B148" s="106" t="s">
        <v>14</v>
      </c>
      <c r="C148" s="124"/>
      <c r="D148" s="69"/>
      <c r="E148" s="71">
        <f>SUM(E144:E147)</f>
        <v>0</v>
      </c>
      <c r="F148" s="122"/>
      <c r="G148" s="125">
        <f>SUM(G144:G147)</f>
        <v>0</v>
      </c>
      <c r="H148" s="54">
        <f>IF(E12="-",-G148,E148*E12-G148)</f>
        <v>0</v>
      </c>
    </row>
    <row r="149" spans="2:14" x14ac:dyDescent="0.15">
      <c r="E149" s="126" t="s">
        <v>232</v>
      </c>
      <c r="F149" s="126"/>
      <c r="G149" s="126" t="s">
        <v>233</v>
      </c>
    </row>
    <row r="151" spans="2:14" ht="12.75" thickBot="1" x14ac:dyDescent="0.2">
      <c r="B151" s="1" t="s">
        <v>234</v>
      </c>
      <c r="I151" s="1" t="s">
        <v>235</v>
      </c>
    </row>
    <row r="152" spans="2:14" x14ac:dyDescent="0.15">
      <c r="B152" s="92" t="s">
        <v>236</v>
      </c>
      <c r="C152" s="57"/>
      <c r="D152" s="57"/>
      <c r="E152" s="57"/>
      <c r="F152" s="57"/>
      <c r="G152" s="57"/>
      <c r="H152" s="59"/>
      <c r="I152" s="94">
        <f>+D77</f>
        <v>0</v>
      </c>
    </row>
    <row r="153" spans="2:14" x14ac:dyDescent="0.15">
      <c r="B153" s="50" t="s">
        <v>237</v>
      </c>
      <c r="C153" s="127"/>
      <c r="D153" s="127"/>
      <c r="E153" s="127"/>
      <c r="F153" s="127"/>
      <c r="G153" s="127"/>
      <c r="H153" s="85"/>
      <c r="I153" s="96">
        <f>+H87</f>
        <v>0</v>
      </c>
      <c r="N153" s="17"/>
    </row>
    <row r="154" spans="2:14" x14ac:dyDescent="0.15">
      <c r="B154" s="50" t="s">
        <v>238</v>
      </c>
      <c r="C154" s="127"/>
      <c r="D154" s="127"/>
      <c r="E154" s="127"/>
      <c r="F154" s="127"/>
      <c r="G154" s="127"/>
      <c r="H154" s="85"/>
      <c r="I154" s="96">
        <f>+J111+J121</f>
        <v>0</v>
      </c>
    </row>
    <row r="155" spans="2:14" x14ac:dyDescent="0.15">
      <c r="B155" s="50" t="s">
        <v>239</v>
      </c>
      <c r="C155" s="127"/>
      <c r="D155" s="127"/>
      <c r="E155" s="127"/>
      <c r="F155" s="127"/>
      <c r="G155" s="127"/>
      <c r="H155" s="85"/>
      <c r="I155" s="96">
        <f>J136+H148</f>
        <v>0</v>
      </c>
    </row>
    <row r="156" spans="2:14" ht="14.25" customHeight="1" thickBot="1" x14ac:dyDescent="0.2">
      <c r="B156" s="510" t="s">
        <v>240</v>
      </c>
      <c r="C156" s="511"/>
      <c r="D156" s="511"/>
      <c r="E156" s="511"/>
      <c r="F156" s="511"/>
      <c r="G156" s="511"/>
      <c r="H156" s="512"/>
      <c r="I156" s="54">
        <f>SUM(I152:I155)</f>
        <v>0</v>
      </c>
    </row>
    <row r="157" spans="2:14" ht="12.75" customHeight="1" x14ac:dyDescent="0.15"/>
    <row r="158" spans="2:14" x14ac:dyDescent="0.15">
      <c r="B158" s="1" t="s">
        <v>241</v>
      </c>
    </row>
    <row r="159" spans="2:14" ht="12.75" thickBot="1" x14ac:dyDescent="0.2">
      <c r="B159" s="1" t="s">
        <v>242</v>
      </c>
    </row>
    <row r="160" spans="2:14" x14ac:dyDescent="0.15">
      <c r="B160" s="495"/>
      <c r="C160" s="18" t="s">
        <v>243</v>
      </c>
      <c r="D160" s="18" t="s">
        <v>244</v>
      </c>
      <c r="E160" s="18" t="s">
        <v>245</v>
      </c>
      <c r="F160" s="18" t="s">
        <v>108</v>
      </c>
      <c r="G160" s="18" t="s">
        <v>246</v>
      </c>
      <c r="H160" s="18" t="s">
        <v>247</v>
      </c>
      <c r="I160" s="5" t="s">
        <v>110</v>
      </c>
      <c r="J160" s="20"/>
    </row>
    <row r="161" spans="2:13" x14ac:dyDescent="0.15">
      <c r="B161" s="44" t="s">
        <v>111</v>
      </c>
      <c r="C161" s="21" t="s">
        <v>248</v>
      </c>
      <c r="D161" s="21"/>
      <c r="E161" s="21" t="s">
        <v>249</v>
      </c>
      <c r="F161" s="21" t="s">
        <v>250</v>
      </c>
      <c r="G161" s="21" t="s">
        <v>251</v>
      </c>
      <c r="H161" s="21" t="s">
        <v>252</v>
      </c>
      <c r="I161" s="8" t="s">
        <v>30</v>
      </c>
    </row>
    <row r="162" spans="2:13" x14ac:dyDescent="0.15">
      <c r="B162" s="44"/>
      <c r="C162" s="21" t="s">
        <v>78</v>
      </c>
      <c r="D162" s="130"/>
      <c r="E162" s="21" t="s">
        <v>33</v>
      </c>
      <c r="F162" s="21"/>
      <c r="G162" s="21"/>
      <c r="H162" s="21" t="s">
        <v>253</v>
      </c>
      <c r="I162" s="8" t="s">
        <v>254</v>
      </c>
    </row>
    <row r="163" spans="2:13" x14ac:dyDescent="0.15">
      <c r="B163" s="44"/>
      <c r="C163" s="21" t="s">
        <v>255</v>
      </c>
      <c r="D163" s="131" t="s">
        <v>256</v>
      </c>
      <c r="E163" s="21" t="s">
        <v>257</v>
      </c>
      <c r="F163" s="21" t="s">
        <v>258</v>
      </c>
      <c r="G163" s="21" t="s">
        <v>258</v>
      </c>
      <c r="H163" s="21" t="s">
        <v>258</v>
      </c>
      <c r="I163" s="8" t="s">
        <v>41</v>
      </c>
    </row>
    <row r="164" spans="2:13" x14ac:dyDescent="0.15">
      <c r="B164" s="44"/>
      <c r="C164" s="21"/>
      <c r="D164" s="131" t="s">
        <v>259</v>
      </c>
      <c r="E164" s="131" t="s">
        <v>259</v>
      </c>
      <c r="F164" s="131" t="s">
        <v>259</v>
      </c>
      <c r="G164" s="131" t="s">
        <v>259</v>
      </c>
      <c r="H164" s="131" t="s">
        <v>259</v>
      </c>
      <c r="I164" s="46"/>
    </row>
    <row r="165" spans="2:13" x14ac:dyDescent="0.15">
      <c r="B165" s="50"/>
      <c r="C165" s="111"/>
      <c r="D165" s="66"/>
      <c r="E165" s="132">
        <f>C165*10*D165</f>
        <v>0</v>
      </c>
      <c r="F165" s="80"/>
      <c r="G165" s="80"/>
      <c r="H165" s="133">
        <f>G165-F165</f>
        <v>0</v>
      </c>
      <c r="I165" s="96">
        <f>+E165*H165/1000</f>
        <v>0</v>
      </c>
      <c r="L165" s="17"/>
      <c r="M165" s="134"/>
    </row>
    <row r="166" spans="2:13" x14ac:dyDescent="0.15">
      <c r="B166" s="50"/>
      <c r="C166" s="66"/>
      <c r="D166" s="66"/>
      <c r="E166" s="132">
        <f>C166*10*D166</f>
        <v>0</v>
      </c>
      <c r="F166" s="80"/>
      <c r="G166" s="80"/>
      <c r="H166" s="133">
        <f>G166-F166</f>
        <v>0</v>
      </c>
      <c r="I166" s="96">
        <f>+E166*H166/1000</f>
        <v>0</v>
      </c>
      <c r="L166" s="17"/>
      <c r="M166" s="134"/>
    </row>
    <row r="167" spans="2:13" ht="12.75" thickBot="1" x14ac:dyDescent="0.2">
      <c r="B167" s="106" t="s">
        <v>14</v>
      </c>
      <c r="C167" s="135">
        <f>SUM(C165:C166)</f>
        <v>0</v>
      </c>
      <c r="D167" s="136"/>
      <c r="E167" s="125">
        <f>SUM(E165:E166)</f>
        <v>0</v>
      </c>
      <c r="F167" s="69"/>
      <c r="G167" s="69"/>
      <c r="H167" s="125">
        <f>SUM(H165:H166)</f>
        <v>0</v>
      </c>
      <c r="I167" s="54">
        <f>SUM(I165:I166)</f>
        <v>0</v>
      </c>
    </row>
    <row r="168" spans="2:13" ht="12.75" thickBot="1" x14ac:dyDescent="0.2">
      <c r="C168" s="17"/>
      <c r="D168" s="17"/>
      <c r="E168" s="17"/>
      <c r="F168" s="17"/>
      <c r="G168" s="17"/>
      <c r="H168" s="17"/>
      <c r="I168" s="17"/>
    </row>
    <row r="169" spans="2:13" ht="13.5" customHeight="1" x14ac:dyDescent="0.15">
      <c r="B169" s="513" t="s">
        <v>260</v>
      </c>
      <c r="C169" s="514"/>
      <c r="D169" s="514"/>
      <c r="E169" s="517"/>
      <c r="F169" s="518"/>
      <c r="G169" s="518"/>
      <c r="H169" s="518"/>
      <c r="I169" s="519"/>
    </row>
    <row r="170" spans="2:13" ht="13.5" customHeight="1" thickBot="1" x14ac:dyDescent="0.2">
      <c r="B170" s="515"/>
      <c r="C170" s="516"/>
      <c r="D170" s="516"/>
      <c r="E170" s="520"/>
      <c r="F170" s="521"/>
      <c r="G170" s="521"/>
      <c r="H170" s="521"/>
      <c r="I170" s="522"/>
    </row>
    <row r="171" spans="2:13" ht="12.75" thickBot="1" x14ac:dyDescent="0.2">
      <c r="C171" s="17"/>
      <c r="D171" s="17"/>
      <c r="E171" s="299"/>
      <c r="F171" s="300"/>
      <c r="G171" s="300"/>
      <c r="H171" s="299"/>
      <c r="I171" s="299"/>
    </row>
    <row r="172" spans="2:13" ht="13.5" customHeight="1" x14ac:dyDescent="0.15">
      <c r="B172" s="513" t="s">
        <v>261</v>
      </c>
      <c r="C172" s="514"/>
      <c r="D172" s="514"/>
      <c r="E172" s="517"/>
      <c r="F172" s="518"/>
      <c r="G172" s="518"/>
      <c r="H172" s="518"/>
      <c r="I172" s="519"/>
      <c r="K172" s="1" t="s">
        <v>42</v>
      </c>
    </row>
    <row r="173" spans="2:13" ht="12.75" thickBot="1" x14ac:dyDescent="0.2">
      <c r="B173" s="515"/>
      <c r="C173" s="516"/>
      <c r="D173" s="516"/>
      <c r="E173" s="520"/>
      <c r="F173" s="521"/>
      <c r="G173" s="521"/>
      <c r="H173" s="521"/>
      <c r="I173" s="522"/>
    </row>
    <row r="174" spans="2:13" x14ac:dyDescent="0.15">
      <c r="F174" s="17"/>
    </row>
    <row r="175" spans="2:13" x14ac:dyDescent="0.15">
      <c r="B175" s="1" t="s">
        <v>262</v>
      </c>
    </row>
    <row r="176" spans="2:13" ht="12.75" thickBot="1" x14ac:dyDescent="0.2">
      <c r="B176" s="118" t="s">
        <v>263</v>
      </c>
    </row>
    <row r="177" spans="2:13" x14ac:dyDescent="0.15">
      <c r="B177" s="495"/>
      <c r="C177" s="18" t="s">
        <v>264</v>
      </c>
      <c r="D177" s="18" t="s">
        <v>244</v>
      </c>
      <c r="E177" s="18" t="s">
        <v>265</v>
      </c>
      <c r="F177" s="4" t="s">
        <v>108</v>
      </c>
      <c r="G177" s="19" t="s">
        <v>246</v>
      </c>
      <c r="H177" s="18" t="s">
        <v>247</v>
      </c>
      <c r="I177" s="5" t="s">
        <v>110</v>
      </c>
    </row>
    <row r="178" spans="2:13" x14ac:dyDescent="0.15">
      <c r="B178" s="44" t="s">
        <v>111</v>
      </c>
      <c r="C178" s="21" t="s">
        <v>266</v>
      </c>
      <c r="D178" s="21"/>
      <c r="E178" s="21" t="s">
        <v>30</v>
      </c>
      <c r="F178" s="7" t="s">
        <v>250</v>
      </c>
      <c r="G178" s="22" t="s">
        <v>251</v>
      </c>
      <c r="H178" s="21" t="s">
        <v>252</v>
      </c>
      <c r="I178" s="8" t="s">
        <v>30</v>
      </c>
    </row>
    <row r="179" spans="2:13" x14ac:dyDescent="0.15">
      <c r="B179" s="44"/>
      <c r="C179" s="21" t="s">
        <v>78</v>
      </c>
      <c r="D179" s="130"/>
      <c r="E179" s="21" t="s">
        <v>33</v>
      </c>
      <c r="F179" s="7"/>
      <c r="G179" s="22"/>
      <c r="H179" s="21" t="s">
        <v>253</v>
      </c>
      <c r="I179" s="8" t="s">
        <v>267</v>
      </c>
    </row>
    <row r="180" spans="2:13" x14ac:dyDescent="0.15">
      <c r="B180" s="44"/>
      <c r="C180" s="21" t="s">
        <v>255</v>
      </c>
      <c r="D180" s="21" t="s">
        <v>268</v>
      </c>
      <c r="E180" s="63" t="s">
        <v>269</v>
      </c>
      <c r="F180" s="7" t="s">
        <v>270</v>
      </c>
      <c r="G180" s="22" t="s">
        <v>193</v>
      </c>
      <c r="H180" s="21" t="s">
        <v>193</v>
      </c>
      <c r="I180" s="46" t="s">
        <v>41</v>
      </c>
    </row>
    <row r="181" spans="2:13" x14ac:dyDescent="0.15">
      <c r="B181" s="50"/>
      <c r="C181" s="111"/>
      <c r="D181" s="66"/>
      <c r="E181" s="132">
        <f>+C181*D181*10</f>
        <v>0</v>
      </c>
      <c r="F181" s="83"/>
      <c r="G181" s="84"/>
      <c r="H181" s="133">
        <f>G181-F181</f>
        <v>0</v>
      </c>
      <c r="I181" s="96">
        <f>E181*H181/1000</f>
        <v>0</v>
      </c>
      <c r="K181" s="17"/>
      <c r="L181" s="17"/>
      <c r="M181" s="134"/>
    </row>
    <row r="182" spans="2:13" x14ac:dyDescent="0.15">
      <c r="B182" s="50"/>
      <c r="C182" s="66"/>
      <c r="D182" s="66"/>
      <c r="E182" s="132">
        <f>+C182*D182*10</f>
        <v>0</v>
      </c>
      <c r="F182" s="83"/>
      <c r="G182" s="84"/>
      <c r="H182" s="133">
        <f>G182-F182</f>
        <v>0</v>
      </c>
      <c r="I182" s="96">
        <f>E182*H182/1000</f>
        <v>0</v>
      </c>
      <c r="K182" s="17"/>
      <c r="L182" s="17"/>
      <c r="M182" s="134"/>
    </row>
    <row r="183" spans="2:13" ht="12.75" thickBot="1" x14ac:dyDescent="0.2">
      <c r="B183" s="106" t="s">
        <v>14</v>
      </c>
      <c r="C183" s="135">
        <f>SUM(C181:C182)</f>
        <v>0</v>
      </c>
      <c r="D183" s="136"/>
      <c r="E183" s="125">
        <f>SUM(E181:E182)</f>
        <v>0</v>
      </c>
      <c r="F183" s="68"/>
      <c r="G183" s="122"/>
      <c r="H183" s="125">
        <f>SUM(H181:H182)</f>
        <v>0</v>
      </c>
      <c r="I183" s="54">
        <f>SUM(I181:I182)</f>
        <v>0</v>
      </c>
    </row>
    <row r="184" spans="2:13" ht="12.75" thickBot="1" x14ac:dyDescent="0.2">
      <c r="C184" s="17"/>
      <c r="D184" s="17"/>
      <c r="E184" s="17"/>
      <c r="H184" s="17"/>
      <c r="I184" s="17"/>
    </row>
    <row r="185" spans="2:13" ht="13.5" customHeight="1" x14ac:dyDescent="0.15">
      <c r="B185" s="513" t="s">
        <v>271</v>
      </c>
      <c r="C185" s="514"/>
      <c r="D185" s="514"/>
      <c r="E185" s="523"/>
      <c r="F185" s="523"/>
      <c r="G185" s="523"/>
      <c r="H185" s="523"/>
      <c r="I185" s="524"/>
    </row>
    <row r="186" spans="2:13" ht="13.5" customHeight="1" thickBot="1" x14ac:dyDescent="0.2">
      <c r="B186" s="515"/>
      <c r="C186" s="516"/>
      <c r="D186" s="516"/>
      <c r="E186" s="525"/>
      <c r="F186" s="525"/>
      <c r="G186" s="525"/>
      <c r="H186" s="525"/>
      <c r="I186" s="526"/>
    </row>
    <row r="187" spans="2:13" ht="12.75" thickBot="1" x14ac:dyDescent="0.2">
      <c r="C187" s="17"/>
      <c r="D187" s="17"/>
      <c r="E187" s="17"/>
      <c r="H187" s="17"/>
      <c r="I187" s="17"/>
    </row>
    <row r="188" spans="2:13" ht="13.5" customHeight="1" x14ac:dyDescent="0.15">
      <c r="B188" s="513" t="s">
        <v>272</v>
      </c>
      <c r="C188" s="514"/>
      <c r="D188" s="514"/>
      <c r="E188" s="517"/>
      <c r="F188" s="518"/>
      <c r="G188" s="518"/>
      <c r="H188" s="518"/>
      <c r="I188" s="519"/>
    </row>
    <row r="189" spans="2:13" ht="12.75" thickBot="1" x14ac:dyDescent="0.2">
      <c r="B189" s="515"/>
      <c r="C189" s="516"/>
      <c r="D189" s="516"/>
      <c r="E189" s="520"/>
      <c r="F189" s="521"/>
      <c r="G189" s="521"/>
      <c r="H189" s="521"/>
      <c r="I189" s="522"/>
    </row>
    <row r="190" spans="2:13" x14ac:dyDescent="0.15">
      <c r="C190" s="17"/>
      <c r="D190" s="17"/>
      <c r="E190" s="17"/>
      <c r="H190" s="17"/>
    </row>
    <row r="191" spans="2:13" x14ac:dyDescent="0.15">
      <c r="B191" s="1" t="s">
        <v>273</v>
      </c>
      <c r="C191" s="17"/>
      <c r="H191" s="17"/>
      <c r="I191" s="17"/>
    </row>
    <row r="192" spans="2:13" ht="12.75" thickBot="1" x14ac:dyDescent="0.2">
      <c r="B192" s="1" t="s">
        <v>274</v>
      </c>
    </row>
    <row r="193" spans="2:10" x14ac:dyDescent="0.15">
      <c r="B193" s="495"/>
      <c r="C193" s="18"/>
      <c r="D193" s="18" t="s">
        <v>243</v>
      </c>
      <c r="E193" s="18" t="s">
        <v>275</v>
      </c>
      <c r="F193" s="4" t="s">
        <v>276</v>
      </c>
      <c r="G193" s="19" t="s">
        <v>108</v>
      </c>
      <c r="H193" s="18" t="s">
        <v>277</v>
      </c>
      <c r="I193" s="18" t="s">
        <v>278</v>
      </c>
      <c r="J193" s="5" t="s">
        <v>110</v>
      </c>
    </row>
    <row r="194" spans="2:10" x14ac:dyDescent="0.15">
      <c r="B194" s="44" t="s">
        <v>279</v>
      </c>
      <c r="C194" s="21" t="s">
        <v>111</v>
      </c>
      <c r="D194" s="21" t="s">
        <v>280</v>
      </c>
      <c r="E194" s="21" t="s">
        <v>281</v>
      </c>
      <c r="F194" s="7"/>
      <c r="G194" s="22" t="s">
        <v>282</v>
      </c>
      <c r="H194" s="21" t="s">
        <v>283</v>
      </c>
      <c r="I194" s="21" t="s">
        <v>284</v>
      </c>
      <c r="J194" s="8"/>
    </row>
    <row r="195" spans="2:10" x14ac:dyDescent="0.15">
      <c r="B195" s="44"/>
      <c r="C195" s="21"/>
      <c r="D195" s="21"/>
      <c r="E195" s="21" t="s">
        <v>285</v>
      </c>
      <c r="F195" s="7" t="s">
        <v>33</v>
      </c>
      <c r="G195" s="22"/>
      <c r="H195" s="21"/>
      <c r="I195" s="21" t="s">
        <v>286</v>
      </c>
      <c r="J195" s="8" t="s">
        <v>287</v>
      </c>
    </row>
    <row r="196" spans="2:10" x14ac:dyDescent="0.15">
      <c r="B196" s="44"/>
      <c r="C196" s="21"/>
      <c r="D196" s="21" t="s">
        <v>269</v>
      </c>
      <c r="E196" s="21" t="s">
        <v>193</v>
      </c>
      <c r="F196" s="79" t="s">
        <v>41</v>
      </c>
      <c r="G196" s="22" t="s">
        <v>269</v>
      </c>
      <c r="H196" s="21" t="s">
        <v>193</v>
      </c>
      <c r="I196" s="63" t="s">
        <v>288</v>
      </c>
      <c r="J196" s="46" t="s">
        <v>41</v>
      </c>
    </row>
    <row r="197" spans="2:10" x14ac:dyDescent="0.15">
      <c r="B197" s="50"/>
      <c r="C197" s="80"/>
      <c r="D197" s="30"/>
      <c r="E197" s="80"/>
      <c r="F197" s="132">
        <f>+D197*E197/1000</f>
        <v>0</v>
      </c>
      <c r="G197" s="120"/>
      <c r="H197" s="66"/>
      <c r="I197" s="133">
        <f>+G197*H197/1000</f>
        <v>0</v>
      </c>
      <c r="J197" s="98">
        <f>+F197-I197</f>
        <v>0</v>
      </c>
    </row>
    <row r="198" spans="2:10" x14ac:dyDescent="0.15">
      <c r="B198" s="50"/>
      <c r="C198" s="80"/>
      <c r="D198" s="30"/>
      <c r="E198" s="80"/>
      <c r="F198" s="132">
        <f>+D198*E198/1000</f>
        <v>0</v>
      </c>
      <c r="G198" s="120"/>
      <c r="H198" s="66"/>
      <c r="I198" s="133">
        <f>+G198*H198/1000</f>
        <v>0</v>
      </c>
      <c r="J198" s="98">
        <f>+F198-I198</f>
        <v>0</v>
      </c>
    </row>
    <row r="199" spans="2:10" ht="12.75" thickBot="1" x14ac:dyDescent="0.2">
      <c r="B199" s="106" t="s">
        <v>14</v>
      </c>
      <c r="C199" s="136"/>
      <c r="D199" s="136"/>
      <c r="E199" s="139"/>
      <c r="F199" s="71">
        <f>SUM(F197:F198)</f>
        <v>0</v>
      </c>
      <c r="G199" s="140"/>
      <c r="H199" s="141"/>
      <c r="I199" s="125">
        <f>SUM(I197:I198)</f>
        <v>0</v>
      </c>
      <c r="J199" s="54">
        <f>SUM(J197:J198)</f>
        <v>0</v>
      </c>
    </row>
    <row r="200" spans="2:10" x14ac:dyDescent="0.15">
      <c r="C200" s="17" t="s">
        <v>289</v>
      </c>
      <c r="E200" s="17"/>
      <c r="H200" s="17"/>
      <c r="I200" s="17"/>
    </row>
    <row r="201" spans="2:10" x14ac:dyDescent="0.15">
      <c r="C201" s="17" t="s">
        <v>290</v>
      </c>
      <c r="E201" s="17"/>
      <c r="H201" s="17"/>
      <c r="I201" s="17"/>
    </row>
    <row r="202" spans="2:10" ht="12.75" thickBot="1" x14ac:dyDescent="0.2">
      <c r="C202" s="17"/>
      <c r="E202" s="17"/>
      <c r="H202" s="17"/>
      <c r="I202" s="17"/>
    </row>
    <row r="203" spans="2:10" ht="13.5" customHeight="1" x14ac:dyDescent="0.15">
      <c r="B203" s="513" t="s">
        <v>291</v>
      </c>
      <c r="C203" s="514"/>
      <c r="D203" s="514"/>
      <c r="E203" s="517"/>
      <c r="F203" s="518"/>
      <c r="G203" s="518"/>
      <c r="H203" s="518"/>
      <c r="I203" s="518"/>
      <c r="J203" s="519"/>
    </row>
    <row r="204" spans="2:10" ht="13.5" customHeight="1" thickBot="1" x14ac:dyDescent="0.2">
      <c r="B204" s="515"/>
      <c r="C204" s="516"/>
      <c r="D204" s="516"/>
      <c r="E204" s="520"/>
      <c r="F204" s="521"/>
      <c r="G204" s="521"/>
      <c r="H204" s="521"/>
      <c r="I204" s="521"/>
      <c r="J204" s="522"/>
    </row>
    <row r="205" spans="2:10" ht="14.25" customHeight="1" x14ac:dyDescent="0.15">
      <c r="B205" s="58"/>
      <c r="C205" s="235"/>
      <c r="D205" s="297"/>
      <c r="E205" s="297"/>
      <c r="F205" s="297"/>
      <c r="G205" s="297"/>
      <c r="H205" s="235"/>
      <c r="I205" s="58"/>
      <c r="J205" s="235"/>
    </row>
    <row r="206" spans="2:10" x14ac:dyDescent="0.15">
      <c r="C206" s="17"/>
      <c r="H206" s="17"/>
      <c r="J206" s="17"/>
    </row>
    <row r="207" spans="2:10" ht="12.75" thickBot="1" x14ac:dyDescent="0.2">
      <c r="B207" s="1" t="s">
        <v>292</v>
      </c>
    </row>
    <row r="208" spans="2:10" x14ac:dyDescent="0.15">
      <c r="B208" s="495"/>
      <c r="C208" s="18"/>
      <c r="D208" s="18" t="s">
        <v>243</v>
      </c>
      <c r="E208" s="18" t="s">
        <v>275</v>
      </c>
      <c r="F208" s="4" t="s">
        <v>293</v>
      </c>
      <c r="G208" s="19" t="s">
        <v>108</v>
      </c>
      <c r="H208" s="496" t="s">
        <v>277</v>
      </c>
      <c r="I208" s="18" t="s">
        <v>278</v>
      </c>
      <c r="J208" s="142" t="s">
        <v>110</v>
      </c>
    </row>
    <row r="209" spans="2:10" x14ac:dyDescent="0.15">
      <c r="B209" s="44" t="s">
        <v>279</v>
      </c>
      <c r="C209" s="21" t="s">
        <v>111</v>
      </c>
      <c r="D209" s="21" t="s">
        <v>280</v>
      </c>
      <c r="E209" s="21" t="s">
        <v>281</v>
      </c>
      <c r="F209" s="7" t="s">
        <v>294</v>
      </c>
      <c r="G209" s="22" t="s">
        <v>280</v>
      </c>
      <c r="H209" s="62" t="s">
        <v>295</v>
      </c>
      <c r="I209" s="21" t="s">
        <v>296</v>
      </c>
      <c r="J209" s="143"/>
    </row>
    <row r="210" spans="2:10" x14ac:dyDescent="0.15">
      <c r="B210" s="44"/>
      <c r="C210" s="21"/>
      <c r="D210" s="21"/>
      <c r="E210" s="21" t="s">
        <v>285</v>
      </c>
      <c r="F210" s="7" t="s">
        <v>33</v>
      </c>
      <c r="G210" s="22"/>
      <c r="H210" s="62"/>
      <c r="I210" s="21" t="s">
        <v>286</v>
      </c>
      <c r="J210" s="143" t="s">
        <v>287</v>
      </c>
    </row>
    <row r="211" spans="2:10" x14ac:dyDescent="0.15">
      <c r="B211" s="44"/>
      <c r="C211" s="21"/>
      <c r="D211" s="21" t="s">
        <v>269</v>
      </c>
      <c r="E211" s="21" t="s">
        <v>193</v>
      </c>
      <c r="F211" s="79" t="s">
        <v>41</v>
      </c>
      <c r="G211" s="22" t="s">
        <v>269</v>
      </c>
      <c r="H211" s="21" t="s">
        <v>193</v>
      </c>
      <c r="I211" s="63" t="s">
        <v>297</v>
      </c>
      <c r="J211" s="144" t="s">
        <v>41</v>
      </c>
    </row>
    <row r="212" spans="2:10" x14ac:dyDescent="0.15">
      <c r="B212" s="50"/>
      <c r="C212" s="80"/>
      <c r="D212" s="29"/>
      <c r="E212" s="29"/>
      <c r="F212" s="145">
        <f>+D212*E212/1000</f>
        <v>0</v>
      </c>
      <c r="G212" s="105"/>
      <c r="H212" s="146"/>
      <c r="I212" s="29">
        <f>+G212*H212/1000</f>
        <v>0</v>
      </c>
      <c r="J212" s="147">
        <f>+F212-I212</f>
        <v>0</v>
      </c>
    </row>
    <row r="213" spans="2:10" x14ac:dyDescent="0.15">
      <c r="B213" s="50"/>
      <c r="C213" s="80"/>
      <c r="D213" s="29"/>
      <c r="E213" s="29"/>
      <c r="F213" s="145">
        <f>+D213*E213/1000</f>
        <v>0</v>
      </c>
      <c r="G213" s="105"/>
      <c r="H213" s="146"/>
      <c r="I213" s="29">
        <f>+G213*H213/1000</f>
        <v>0</v>
      </c>
      <c r="J213" s="147">
        <f>+F213-I213</f>
        <v>0</v>
      </c>
    </row>
    <row r="214" spans="2:10" ht="12.75" thickBot="1" x14ac:dyDescent="0.2">
      <c r="B214" s="106" t="s">
        <v>14</v>
      </c>
      <c r="C214" s="136"/>
      <c r="D214" s="148"/>
      <c r="E214" s="148"/>
      <c r="F214" s="116">
        <f>SUM(F212:F213)</f>
        <v>0</v>
      </c>
      <c r="G214" s="149"/>
      <c r="H214" s="150"/>
      <c r="I214" s="114">
        <f>SUM(I212:I213)</f>
        <v>0</v>
      </c>
      <c r="J214" s="151">
        <f>SUM(J212:J213)</f>
        <v>0</v>
      </c>
    </row>
    <row r="215" spans="2:10" x14ac:dyDescent="0.15">
      <c r="B215" s="17" t="s">
        <v>298</v>
      </c>
      <c r="D215" s="152"/>
      <c r="E215" s="152"/>
      <c r="F215" s="152"/>
      <c r="G215" s="152"/>
      <c r="H215" s="152"/>
      <c r="I215" s="152"/>
    </row>
    <row r="216" spans="2:10" x14ac:dyDescent="0.15">
      <c r="B216" s="17" t="s">
        <v>299</v>
      </c>
      <c r="D216" s="152"/>
      <c r="E216" s="152"/>
      <c r="F216" s="152"/>
      <c r="G216" s="152"/>
      <c r="H216" s="152"/>
      <c r="I216" s="152"/>
    </row>
    <row r="217" spans="2:10" customFormat="1" ht="14.25" thickBot="1" x14ac:dyDescent="0.2">
      <c r="B217" s="1"/>
      <c r="C217" s="1"/>
    </row>
    <row r="218" spans="2:10" customFormat="1" ht="13.5" x14ac:dyDescent="0.15">
      <c r="B218" s="513" t="s">
        <v>300</v>
      </c>
      <c r="C218" s="514"/>
      <c r="D218" s="527"/>
      <c r="E218" s="517"/>
      <c r="F218" s="518"/>
      <c r="G218" s="518"/>
      <c r="H218" s="518"/>
      <c r="I218" s="518"/>
      <c r="J218" s="529"/>
    </row>
    <row r="219" spans="2:10" customFormat="1" ht="14.25" thickBot="1" x14ac:dyDescent="0.2">
      <c r="B219" s="515"/>
      <c r="C219" s="516"/>
      <c r="D219" s="528"/>
      <c r="E219" s="520"/>
      <c r="F219" s="521"/>
      <c r="G219" s="521"/>
      <c r="H219" s="521"/>
      <c r="I219" s="521"/>
      <c r="J219" s="530"/>
    </row>
    <row r="220" spans="2:10" customFormat="1" ht="13.5" x14ac:dyDescent="0.15">
      <c r="B220" s="1"/>
      <c r="C220" s="1"/>
    </row>
    <row r="221" spans="2:10" x14ac:dyDescent="0.15">
      <c r="C221" s="17"/>
      <c r="D221" s="152"/>
      <c r="E221" s="152"/>
      <c r="F221" s="152"/>
      <c r="G221" s="152"/>
      <c r="H221" s="152"/>
      <c r="I221" s="152"/>
    </row>
    <row r="222" spans="2:10" ht="12.75" thickBot="1" x14ac:dyDescent="0.2">
      <c r="B222" s="1" t="s">
        <v>301</v>
      </c>
      <c r="C222" s="17"/>
      <c r="D222" s="17"/>
      <c r="E222" s="17"/>
      <c r="G222" s="266" t="s">
        <v>99</v>
      </c>
    </row>
    <row r="223" spans="2:10" x14ac:dyDescent="0.15">
      <c r="B223" s="92" t="s">
        <v>302</v>
      </c>
      <c r="C223" s="57"/>
      <c r="D223" s="57"/>
      <c r="E223" s="57"/>
      <c r="F223" s="57"/>
      <c r="G223" s="94">
        <f>+I167</f>
        <v>0</v>
      </c>
    </row>
    <row r="224" spans="2:10" x14ac:dyDescent="0.15">
      <c r="B224" s="50" t="s">
        <v>303</v>
      </c>
      <c r="C224" s="127"/>
      <c r="D224" s="127"/>
      <c r="E224" s="127"/>
      <c r="F224" s="127"/>
      <c r="G224" s="96">
        <f>+I183</f>
        <v>0</v>
      </c>
    </row>
    <row r="225" spans="2:17" x14ac:dyDescent="0.15">
      <c r="B225" s="50" t="s">
        <v>304</v>
      </c>
      <c r="C225" s="127"/>
      <c r="D225" s="127"/>
      <c r="E225" s="127"/>
      <c r="F225" s="127"/>
      <c r="G225" s="96">
        <f>+J214+J199</f>
        <v>0</v>
      </c>
    </row>
    <row r="226" spans="2:17" ht="12.75" thickBot="1" x14ac:dyDescent="0.2">
      <c r="B226" s="99"/>
      <c r="C226" s="128"/>
      <c r="D226" s="128" t="s">
        <v>305</v>
      </c>
      <c r="E226" s="128"/>
      <c r="F226" s="128"/>
      <c r="G226" s="54">
        <f>SUM(G223:G225)</f>
        <v>0</v>
      </c>
    </row>
    <row r="227" spans="2:17" x14ac:dyDescent="0.15">
      <c r="C227" s="17"/>
      <c r="D227" s="17"/>
      <c r="E227" s="17"/>
      <c r="H227" s="17"/>
    </row>
    <row r="228" spans="2:17" x14ac:dyDescent="0.15">
      <c r="C228" s="17"/>
      <c r="D228" s="17"/>
      <c r="E228" s="17"/>
      <c r="H228" s="17"/>
    </row>
    <row r="229" spans="2:17" x14ac:dyDescent="0.15">
      <c r="B229" s="1" t="s">
        <v>306</v>
      </c>
    </row>
    <row r="230" spans="2:17" ht="12.75" thickBot="1" x14ac:dyDescent="0.2">
      <c r="B230" s="1" t="s">
        <v>307</v>
      </c>
    </row>
    <row r="231" spans="2:17" ht="13.5" customHeight="1" x14ac:dyDescent="0.15">
      <c r="B231" s="109"/>
      <c r="C231" s="504" t="s">
        <v>308</v>
      </c>
      <c r="D231" s="506"/>
      <c r="E231" s="504" t="s">
        <v>309</v>
      </c>
      <c r="F231" s="506"/>
      <c r="G231" s="18" t="s">
        <v>277</v>
      </c>
      <c r="H231" s="18" t="s">
        <v>310</v>
      </c>
      <c r="I231" s="18" t="s">
        <v>311</v>
      </c>
      <c r="J231" s="18" t="s">
        <v>312</v>
      </c>
      <c r="K231" s="18" t="s">
        <v>313</v>
      </c>
      <c r="L231" s="531" t="s">
        <v>314</v>
      </c>
      <c r="M231" s="532"/>
      <c r="N231" s="533"/>
      <c r="O231" s="5" t="s">
        <v>110</v>
      </c>
    </row>
    <row r="232" spans="2:17" x14ac:dyDescent="0.15">
      <c r="B232" s="301" t="s">
        <v>111</v>
      </c>
      <c r="C232" s="21" t="s">
        <v>315</v>
      </c>
      <c r="D232" s="21" t="s">
        <v>316</v>
      </c>
      <c r="E232" s="21" t="s">
        <v>317</v>
      </c>
      <c r="F232" s="21" t="s">
        <v>318</v>
      </c>
      <c r="G232" s="21" t="s">
        <v>249</v>
      </c>
      <c r="H232" s="21" t="s">
        <v>249</v>
      </c>
      <c r="I232" s="21" t="s">
        <v>30</v>
      </c>
      <c r="J232" s="21" t="s">
        <v>319</v>
      </c>
      <c r="K232" s="60"/>
      <c r="L232" s="61" t="s">
        <v>320</v>
      </c>
      <c r="M232" s="61" t="s">
        <v>321</v>
      </c>
      <c r="N232" s="21"/>
      <c r="O232" s="8"/>
    </row>
    <row r="233" spans="2:17" x14ac:dyDescent="0.15">
      <c r="B233" s="110"/>
      <c r="C233" s="21" t="s">
        <v>78</v>
      </c>
      <c r="D233" s="21"/>
      <c r="E233" s="156" t="s">
        <v>78</v>
      </c>
      <c r="F233" s="156" t="s">
        <v>322</v>
      </c>
      <c r="G233" s="21" t="s">
        <v>323</v>
      </c>
      <c r="H233" s="21" t="s">
        <v>324</v>
      </c>
      <c r="I233" s="21" t="s">
        <v>325</v>
      </c>
      <c r="J233" s="21"/>
      <c r="K233" s="60"/>
      <c r="L233" s="21"/>
      <c r="M233" s="21"/>
      <c r="N233" s="21" t="s">
        <v>326</v>
      </c>
      <c r="O233" s="295" t="s">
        <v>327</v>
      </c>
    </row>
    <row r="234" spans="2:17" x14ac:dyDescent="0.15">
      <c r="B234" s="110"/>
      <c r="C234" s="21"/>
      <c r="D234" s="21"/>
      <c r="E234" s="156"/>
      <c r="F234" s="156"/>
      <c r="G234" s="21" t="s">
        <v>269</v>
      </c>
      <c r="H234" s="21" t="s">
        <v>269</v>
      </c>
      <c r="I234" s="21" t="s">
        <v>269</v>
      </c>
      <c r="J234" s="21" t="s">
        <v>328</v>
      </c>
      <c r="K234" s="60"/>
      <c r="L234" s="21" t="s">
        <v>329</v>
      </c>
      <c r="M234" s="62" t="s">
        <v>330</v>
      </c>
      <c r="N234" s="62" t="s">
        <v>331</v>
      </c>
      <c r="O234" s="8" t="s">
        <v>41</v>
      </c>
    </row>
    <row r="235" spans="2:17" x14ac:dyDescent="0.15">
      <c r="B235" s="12"/>
      <c r="C235" s="157"/>
      <c r="D235" s="158"/>
      <c r="E235" s="29"/>
      <c r="F235" s="146"/>
      <c r="G235" s="29">
        <f t="shared" ref="G235:H237" si="2">+C235*E235*10</f>
        <v>0</v>
      </c>
      <c r="H235" s="29">
        <f t="shared" si="2"/>
        <v>0</v>
      </c>
      <c r="I235" s="103">
        <f>+H235-G235</f>
        <v>0</v>
      </c>
      <c r="J235" s="159"/>
      <c r="K235" s="164"/>
      <c r="L235" s="80"/>
      <c r="M235" s="80"/>
      <c r="N235" s="80">
        <f>+L235*M235/1000</f>
        <v>0</v>
      </c>
      <c r="O235" s="96">
        <f>(I235*J235*K235/1000)-N235</f>
        <v>0</v>
      </c>
    </row>
    <row r="236" spans="2:17" x14ac:dyDescent="0.15">
      <c r="B236" s="12"/>
      <c r="C236" s="157"/>
      <c r="D236" s="158"/>
      <c r="E236" s="29"/>
      <c r="F236" s="146"/>
      <c r="G236" s="29">
        <f t="shared" si="2"/>
        <v>0</v>
      </c>
      <c r="H236" s="29">
        <f t="shared" si="2"/>
        <v>0</v>
      </c>
      <c r="I236" s="103">
        <f>+H236-G236</f>
        <v>0</v>
      </c>
      <c r="J236" s="159"/>
      <c r="K236" s="164"/>
      <c r="L236" s="80"/>
      <c r="M236" s="80"/>
      <c r="N236" s="80">
        <f>+L236*M236/1000</f>
        <v>0</v>
      </c>
      <c r="O236" s="96">
        <f>(I236*J236*K236/1000)-N236</f>
        <v>0</v>
      </c>
    </row>
    <row r="237" spans="2:17" x14ac:dyDescent="0.15">
      <c r="B237" s="12"/>
      <c r="C237" s="157"/>
      <c r="D237" s="158"/>
      <c r="E237" s="29"/>
      <c r="F237" s="146"/>
      <c r="G237" s="29">
        <f t="shared" si="2"/>
        <v>0</v>
      </c>
      <c r="H237" s="29">
        <f t="shared" si="2"/>
        <v>0</v>
      </c>
      <c r="I237" s="103">
        <f>+H237-G237</f>
        <v>0</v>
      </c>
      <c r="J237" s="159"/>
      <c r="K237" s="164"/>
      <c r="L237" s="80"/>
      <c r="M237" s="80"/>
      <c r="N237" s="80">
        <f>+L237*M237/1000</f>
        <v>0</v>
      </c>
      <c r="O237" s="96">
        <f>(I237*J237*K237/1000)-N237</f>
        <v>0</v>
      </c>
    </row>
    <row r="238" spans="2:17" ht="12.75" thickBot="1" x14ac:dyDescent="0.2">
      <c r="B238" s="106" t="s">
        <v>14</v>
      </c>
      <c r="C238" s="160">
        <f t="shared" ref="C238:I238" si="3">SUM(C235:C237)</f>
        <v>0</v>
      </c>
      <c r="D238" s="160">
        <f t="shared" si="3"/>
        <v>0</v>
      </c>
      <c r="E238" s="161">
        <f t="shared" si="3"/>
        <v>0</v>
      </c>
      <c r="F238" s="161">
        <f t="shared" si="3"/>
        <v>0</v>
      </c>
      <c r="G238" s="161">
        <f t="shared" si="3"/>
        <v>0</v>
      </c>
      <c r="H238" s="161">
        <f t="shared" si="3"/>
        <v>0</v>
      </c>
      <c r="I238" s="161">
        <f t="shared" si="3"/>
        <v>0</v>
      </c>
      <c r="J238" s="162"/>
      <c r="K238" s="165"/>
      <c r="L238" s="124"/>
      <c r="M238" s="124"/>
      <c r="N238" s="86">
        <f>SUM(N235:N237)</f>
        <v>0</v>
      </c>
      <c r="O238" s="54">
        <f>SUM(O235:O237)</f>
        <v>0</v>
      </c>
    </row>
    <row r="239" spans="2:17" ht="12.75" thickBot="1" x14ac:dyDescent="0.2">
      <c r="C239" s="55"/>
      <c r="D239" s="55"/>
      <c r="E239" s="55"/>
      <c r="F239" s="17"/>
      <c r="G239" s="17"/>
      <c r="H239" s="17"/>
      <c r="I239" s="17"/>
      <c r="J239" s="17"/>
      <c r="K239" s="17"/>
    </row>
    <row r="240" spans="2:17" ht="13.5" customHeight="1" x14ac:dyDescent="0.15">
      <c r="B240" s="513" t="s">
        <v>332</v>
      </c>
      <c r="C240" s="514"/>
      <c r="D240" s="514"/>
      <c r="E240" s="534"/>
      <c r="F240" s="535"/>
      <c r="G240" s="535"/>
      <c r="H240" s="535"/>
      <c r="I240" s="535"/>
      <c r="J240" s="536"/>
      <c r="K240" s="17"/>
      <c r="N240" s="17"/>
      <c r="Q240" s="17"/>
    </row>
    <row r="241" spans="2:17" ht="14.25" customHeight="1" thickBot="1" x14ac:dyDescent="0.2">
      <c r="B241" s="515"/>
      <c r="C241" s="516"/>
      <c r="D241" s="516"/>
      <c r="E241" s="537"/>
      <c r="F241" s="538"/>
      <c r="G241" s="538"/>
      <c r="H241" s="538"/>
      <c r="I241" s="538"/>
      <c r="J241" s="539"/>
      <c r="K241" s="17"/>
      <c r="N241" s="17"/>
      <c r="Q241" s="17"/>
    </row>
    <row r="242" spans="2:17" ht="12.75" thickBot="1" x14ac:dyDescent="0.2">
      <c r="C242" s="55"/>
      <c r="D242" s="55"/>
      <c r="E242" s="55"/>
      <c r="F242" s="17"/>
      <c r="G242" s="17"/>
      <c r="H242" s="17"/>
      <c r="I242" s="17"/>
      <c r="J242" s="17"/>
      <c r="K242" s="17"/>
      <c r="N242" s="17"/>
      <c r="Q242" s="17"/>
    </row>
    <row r="243" spans="2:17" ht="13.5" customHeight="1" x14ac:dyDescent="0.15">
      <c r="B243" s="513" t="s">
        <v>333</v>
      </c>
      <c r="C243" s="514"/>
      <c r="D243" s="514"/>
      <c r="E243" s="540"/>
      <c r="F243" s="541"/>
      <c r="G243" s="541"/>
      <c r="H243" s="541"/>
      <c r="I243" s="541"/>
      <c r="J243" s="542"/>
      <c r="K243" s="17"/>
      <c r="N243" s="17"/>
      <c r="Q243" s="17"/>
    </row>
    <row r="244" spans="2:17" ht="14.25" customHeight="1" thickBot="1" x14ac:dyDescent="0.2">
      <c r="B244" s="515"/>
      <c r="C244" s="516"/>
      <c r="D244" s="516"/>
      <c r="E244" s="543"/>
      <c r="F244" s="544"/>
      <c r="G244" s="544"/>
      <c r="H244" s="544"/>
      <c r="I244" s="544"/>
      <c r="J244" s="545"/>
      <c r="K244" s="17"/>
      <c r="N244" s="17"/>
      <c r="Q244" s="17"/>
    </row>
    <row r="245" spans="2:17" ht="12.75" thickBot="1" x14ac:dyDescent="0.2">
      <c r="C245" s="55"/>
      <c r="D245" s="55"/>
      <c r="E245" s="55"/>
      <c r="F245" s="17"/>
      <c r="G245" s="17"/>
      <c r="H245" s="17"/>
      <c r="I245" s="17"/>
      <c r="J245" s="17"/>
      <c r="K245" s="17"/>
      <c r="N245" s="17"/>
      <c r="Q245" s="17"/>
    </row>
    <row r="246" spans="2:17" ht="13.5" customHeight="1" x14ac:dyDescent="0.15">
      <c r="B246" s="513" t="s">
        <v>334</v>
      </c>
      <c r="C246" s="514"/>
      <c r="D246" s="514"/>
      <c r="E246" s="540"/>
      <c r="F246" s="541"/>
      <c r="G246" s="541"/>
      <c r="H246" s="541"/>
      <c r="I246" s="541"/>
      <c r="J246" s="542"/>
      <c r="K246" s="17"/>
      <c r="N246" s="17"/>
      <c r="Q246" s="17"/>
    </row>
    <row r="247" spans="2:17" ht="14.25" customHeight="1" thickBot="1" x14ac:dyDescent="0.2">
      <c r="B247" s="515"/>
      <c r="C247" s="516"/>
      <c r="D247" s="516"/>
      <c r="E247" s="543"/>
      <c r="F247" s="544"/>
      <c r="G247" s="544"/>
      <c r="H247" s="544"/>
      <c r="I247" s="544"/>
      <c r="J247" s="545"/>
      <c r="K247" s="17"/>
      <c r="N247" s="17"/>
      <c r="Q247" s="17"/>
    </row>
    <row r="248" spans="2:17" x14ac:dyDescent="0.15">
      <c r="C248" s="55"/>
      <c r="D248" s="55"/>
      <c r="E248" s="55"/>
      <c r="F248" s="17"/>
      <c r="G248" s="17"/>
      <c r="H248" s="17"/>
      <c r="I248" s="17"/>
      <c r="J248" s="17"/>
      <c r="K248" s="17"/>
      <c r="N248" s="17"/>
      <c r="Q248" s="17"/>
    </row>
    <row r="249" spans="2:17" x14ac:dyDescent="0.15">
      <c r="B249" s="1" t="s">
        <v>335</v>
      </c>
    </row>
    <row r="250" spans="2:17" ht="12.75" thickBot="1" x14ac:dyDescent="0.2">
      <c r="B250" s="1" t="s">
        <v>180</v>
      </c>
    </row>
    <row r="251" spans="2:17" ht="13.5" customHeight="1" x14ac:dyDescent="0.15">
      <c r="B251" s="109"/>
      <c r="C251" s="18" t="s">
        <v>336</v>
      </c>
      <c r="D251" s="504" t="s">
        <v>309</v>
      </c>
      <c r="E251" s="505"/>
      <c r="F251" s="506"/>
      <c r="G251" s="18" t="s">
        <v>337</v>
      </c>
      <c r="H251" s="18" t="s">
        <v>278</v>
      </c>
      <c r="I251" s="142" t="s">
        <v>110</v>
      </c>
    </row>
    <row r="252" spans="2:17" x14ac:dyDescent="0.15">
      <c r="B252" s="44" t="s">
        <v>111</v>
      </c>
      <c r="C252" s="21"/>
      <c r="D252" s="21" t="s">
        <v>338</v>
      </c>
      <c r="E252" s="21" t="s">
        <v>339</v>
      </c>
      <c r="F252" s="21" t="s">
        <v>340</v>
      </c>
      <c r="G252" s="21" t="s">
        <v>341</v>
      </c>
      <c r="H252" s="21" t="s">
        <v>342</v>
      </c>
      <c r="I252" s="143" t="s">
        <v>343</v>
      </c>
    </row>
    <row r="253" spans="2:17" x14ac:dyDescent="0.15">
      <c r="B253" s="44"/>
      <c r="C253" s="21" t="s">
        <v>154</v>
      </c>
      <c r="D253" s="21"/>
      <c r="E253" s="21"/>
      <c r="F253" s="21" t="s">
        <v>344</v>
      </c>
      <c r="G253" s="21" t="s">
        <v>269</v>
      </c>
      <c r="H253" s="21" t="s">
        <v>328</v>
      </c>
      <c r="I253" s="143" t="s">
        <v>345</v>
      </c>
    </row>
    <row r="254" spans="2:17" x14ac:dyDescent="0.15">
      <c r="B254" s="50"/>
      <c r="C254" s="157"/>
      <c r="D254" s="66"/>
      <c r="E254" s="133"/>
      <c r="F254" s="133">
        <f>+E254-D254</f>
        <v>0</v>
      </c>
      <c r="G254" s="29">
        <f>+C254*F254*10</f>
        <v>0</v>
      </c>
      <c r="H254" s="166"/>
      <c r="I254" s="167">
        <f>+G254*H254/1000</f>
        <v>0</v>
      </c>
    </row>
    <row r="255" spans="2:17" x14ac:dyDescent="0.15">
      <c r="B255" s="50"/>
      <c r="C255" s="157"/>
      <c r="D255" s="66"/>
      <c r="E255" s="133"/>
      <c r="F255" s="133">
        <f>+E255-D255</f>
        <v>0</v>
      </c>
      <c r="G255" s="29">
        <f>+C255*F255*10</f>
        <v>0</v>
      </c>
      <c r="H255" s="166"/>
      <c r="I255" s="167">
        <f>+G255*H255/1000</f>
        <v>0</v>
      </c>
    </row>
    <row r="256" spans="2:17" ht="12.75" thickBot="1" x14ac:dyDescent="0.2">
      <c r="B256" s="106" t="s">
        <v>14</v>
      </c>
      <c r="C256" s="160">
        <f>SUM(C254:C255)</f>
        <v>0</v>
      </c>
      <c r="D256" s="69"/>
      <c r="E256" s="69"/>
      <c r="F256" s="69"/>
      <c r="G256" s="125">
        <f>SUM(G254:G255)</f>
        <v>0</v>
      </c>
      <c r="H256" s="168"/>
      <c r="I256" s="169">
        <f>SUM(I254:I255)</f>
        <v>0</v>
      </c>
    </row>
    <row r="257" spans="2:17" ht="12.75" thickBot="1" x14ac:dyDescent="0.2">
      <c r="C257" s="55"/>
      <c r="D257" s="55"/>
      <c r="E257" s="55"/>
      <c r="F257" s="17"/>
      <c r="G257" s="17"/>
      <c r="H257" s="17"/>
      <c r="I257" s="17"/>
      <c r="J257" s="17"/>
      <c r="K257" s="17"/>
      <c r="P257" s="17"/>
    </row>
    <row r="258" spans="2:17" ht="13.5" customHeight="1" x14ac:dyDescent="0.15">
      <c r="B258" s="513" t="s">
        <v>346</v>
      </c>
      <c r="C258" s="514"/>
      <c r="D258" s="514"/>
      <c r="E258" s="546"/>
      <c r="F258" s="547"/>
      <c r="G258" s="547"/>
      <c r="H258" s="547"/>
      <c r="I258" s="547"/>
      <c r="J258" s="548"/>
      <c r="K258" s="17"/>
      <c r="P258" s="17"/>
    </row>
    <row r="259" spans="2:17" ht="14.25" customHeight="1" thickBot="1" x14ac:dyDescent="0.2">
      <c r="B259" s="515"/>
      <c r="C259" s="516"/>
      <c r="D259" s="516"/>
      <c r="E259" s="549"/>
      <c r="F259" s="550"/>
      <c r="G259" s="550"/>
      <c r="H259" s="550"/>
      <c r="I259" s="550"/>
      <c r="J259" s="551"/>
      <c r="K259" s="17"/>
      <c r="P259" s="17"/>
    </row>
    <row r="260" spans="2:17" x14ac:dyDescent="0.15">
      <c r="C260" s="17"/>
      <c r="D260" s="17"/>
      <c r="E260" s="17"/>
      <c r="H260" s="17"/>
      <c r="I260" s="17"/>
      <c r="J260" s="17"/>
      <c r="K260" s="17"/>
      <c r="P260" s="17"/>
    </row>
    <row r="261" spans="2:17" ht="12.75" thickBot="1" x14ac:dyDescent="0.2">
      <c r="B261" s="1" t="s">
        <v>347</v>
      </c>
      <c r="C261" s="55"/>
      <c r="D261" s="55"/>
      <c r="E261" s="55"/>
      <c r="F261" s="17"/>
      <c r="G261" s="17"/>
      <c r="H261" s="17" t="s">
        <v>348</v>
      </c>
      <c r="I261" s="17"/>
      <c r="K261" s="17"/>
      <c r="P261" s="17"/>
    </row>
    <row r="262" spans="2:17" x14ac:dyDescent="0.15">
      <c r="B262" s="92" t="s">
        <v>349</v>
      </c>
      <c r="C262" s="57"/>
      <c r="D262" s="57"/>
      <c r="E262" s="57"/>
      <c r="F262" s="57"/>
      <c r="G262" s="59"/>
      <c r="H262" s="94">
        <f>+O238</f>
        <v>0</v>
      </c>
      <c r="I262" s="17"/>
      <c r="K262" s="17"/>
      <c r="Q262" s="17"/>
    </row>
    <row r="263" spans="2:17" x14ac:dyDescent="0.15">
      <c r="B263" s="50" t="s">
        <v>350</v>
      </c>
      <c r="C263" s="127"/>
      <c r="D263" s="127"/>
      <c r="E263" s="127"/>
      <c r="F263" s="127"/>
      <c r="G263" s="85"/>
      <c r="H263" s="96">
        <f>+I256</f>
        <v>0</v>
      </c>
      <c r="I263" s="17"/>
      <c r="K263" s="17"/>
      <c r="Q263" s="17"/>
    </row>
    <row r="264" spans="2:17" ht="12.75" thickBot="1" x14ac:dyDescent="0.2">
      <c r="B264" s="99"/>
      <c r="C264" s="128"/>
      <c r="D264" s="128" t="s">
        <v>305</v>
      </c>
      <c r="E264" s="128"/>
      <c r="F264" s="128"/>
      <c r="G264" s="129"/>
      <c r="H264" s="54">
        <f>SUM(H262:H263)</f>
        <v>0</v>
      </c>
      <c r="I264" s="17"/>
      <c r="J264" s="17"/>
      <c r="K264" s="17"/>
      <c r="Q264" s="17"/>
    </row>
    <row r="265" spans="2:17" x14ac:dyDescent="0.15">
      <c r="H265" s="17"/>
      <c r="I265" s="17"/>
      <c r="J265" s="17"/>
      <c r="K265" s="17"/>
      <c r="Q265" s="17"/>
    </row>
    <row r="266" spans="2:17" x14ac:dyDescent="0.15">
      <c r="B266" s="1" t="s">
        <v>351</v>
      </c>
      <c r="C266" s="17"/>
      <c r="D266" s="17"/>
      <c r="E266" s="17"/>
      <c r="F266" s="17"/>
      <c r="G266" s="17"/>
      <c r="H266" s="17"/>
      <c r="I266" s="17"/>
      <c r="K266" s="17"/>
      <c r="N266" s="17"/>
    </row>
    <row r="267" spans="2:17" ht="12.75" thickBot="1" x14ac:dyDescent="0.2">
      <c r="B267" s="1" t="s">
        <v>352</v>
      </c>
      <c r="C267" s="17"/>
      <c r="D267" s="17"/>
      <c r="E267" s="17"/>
      <c r="F267" s="17"/>
      <c r="G267" s="17"/>
      <c r="H267" s="17"/>
      <c r="I267" s="17"/>
      <c r="K267" s="17"/>
      <c r="N267" s="17"/>
    </row>
    <row r="268" spans="2:17" x14ac:dyDescent="0.15">
      <c r="B268" s="495"/>
      <c r="C268" s="170"/>
      <c r="D268" s="171" t="s">
        <v>5</v>
      </c>
      <c r="E268" s="172" t="s">
        <v>69</v>
      </c>
      <c r="F268" s="173" t="s">
        <v>245</v>
      </c>
      <c r="G268" s="174" t="s">
        <v>353</v>
      </c>
      <c r="H268" s="89" t="s">
        <v>50</v>
      </c>
    </row>
    <row r="269" spans="2:17" x14ac:dyDescent="0.15">
      <c r="B269" s="44" t="s">
        <v>111</v>
      </c>
      <c r="C269" s="175" t="s">
        <v>354</v>
      </c>
      <c r="D269" s="176" t="s">
        <v>355</v>
      </c>
      <c r="E269" s="177" t="s">
        <v>356</v>
      </c>
      <c r="F269" s="178" t="s">
        <v>355</v>
      </c>
      <c r="G269" s="179" t="s">
        <v>356</v>
      </c>
      <c r="H269" s="180"/>
    </row>
    <row r="270" spans="2:17" x14ac:dyDescent="0.15">
      <c r="B270" s="44"/>
      <c r="C270" s="175"/>
      <c r="D270" s="176" t="s">
        <v>357</v>
      </c>
      <c r="E270" s="177" t="s">
        <v>358</v>
      </c>
      <c r="F270" s="178" t="s">
        <v>359</v>
      </c>
      <c r="G270" s="179" t="s">
        <v>358</v>
      </c>
      <c r="H270" s="180"/>
    </row>
    <row r="271" spans="2:17" x14ac:dyDescent="0.15">
      <c r="B271" s="44"/>
      <c r="C271" s="175"/>
      <c r="D271" s="131" t="s">
        <v>259</v>
      </c>
      <c r="E271" s="123" t="s">
        <v>259</v>
      </c>
      <c r="F271" s="181" t="s">
        <v>259</v>
      </c>
      <c r="G271" s="182" t="s">
        <v>259</v>
      </c>
      <c r="H271" s="180" t="s">
        <v>360</v>
      </c>
    </row>
    <row r="272" spans="2:17" x14ac:dyDescent="0.15">
      <c r="B272" s="6"/>
      <c r="C272" s="175"/>
      <c r="D272" s="183" t="s">
        <v>361</v>
      </c>
      <c r="E272" s="184"/>
      <c r="F272" s="185" t="s">
        <v>361</v>
      </c>
      <c r="G272" s="186"/>
      <c r="H272" s="180"/>
    </row>
    <row r="273" spans="2:13" x14ac:dyDescent="0.15">
      <c r="B273" s="77"/>
      <c r="C273" s="187"/>
      <c r="D273" s="176" t="s">
        <v>362</v>
      </c>
      <c r="E273" s="177"/>
      <c r="F273" s="178" t="s">
        <v>362</v>
      </c>
      <c r="G273" s="179"/>
      <c r="H273" s="180" t="s">
        <v>331</v>
      </c>
    </row>
    <row r="274" spans="2:13" x14ac:dyDescent="0.15">
      <c r="B274" s="110"/>
      <c r="C274" s="188"/>
      <c r="D274" s="189"/>
      <c r="E274" s="188"/>
      <c r="F274" s="190"/>
      <c r="G274" s="191"/>
      <c r="H274" s="98">
        <f>IF($E$12="-",-(F274*G274)/1000,(D274*E274*$E$12-F274*G274)/1000)</f>
        <v>0</v>
      </c>
    </row>
    <row r="275" spans="2:13" x14ac:dyDescent="0.15">
      <c r="B275" s="110"/>
      <c r="C275" s="193"/>
      <c r="D275" s="194"/>
      <c r="E275" s="193"/>
      <c r="F275" s="195"/>
      <c r="G275" s="196"/>
      <c r="H275" s="197">
        <f>IF($E$12="-",-(F275*G275)/1000,(D275*E275*$E$12-F275*G275)/1000)</f>
        <v>0</v>
      </c>
    </row>
    <row r="276" spans="2:13" x14ac:dyDescent="0.15">
      <c r="B276" s="25"/>
      <c r="C276" s="188"/>
      <c r="D276" s="189"/>
      <c r="E276" s="188"/>
      <c r="F276" s="190"/>
      <c r="G276" s="191"/>
      <c r="H276" s="198">
        <f>IF($E$12="-",-(F276*G276)/1000,(D276*E276*$E$12-F276*G276)/1000)</f>
        <v>0</v>
      </c>
    </row>
    <row r="277" spans="2:13" x14ac:dyDescent="0.15">
      <c r="B277" s="154"/>
      <c r="C277" s="193"/>
      <c r="D277" s="194"/>
      <c r="E277" s="193"/>
      <c r="F277" s="195"/>
      <c r="G277" s="196"/>
      <c r="H277" s="192">
        <f>IF($E$12="-",-(F277*G277)/1000,(D277*E277*$E$12-F277*G277)/1000)</f>
        <v>0</v>
      </c>
    </row>
    <row r="278" spans="2:13" ht="12.75" thickBot="1" x14ac:dyDescent="0.2">
      <c r="B278" s="106" t="s">
        <v>14</v>
      </c>
      <c r="C278" s="136"/>
      <c r="D278" s="199"/>
      <c r="E278" s="200"/>
      <c r="F278" s="201"/>
      <c r="G278" s="202"/>
      <c r="H278" s="54">
        <f>SUM(H274:H277)</f>
        <v>0</v>
      </c>
    </row>
    <row r="279" spans="2:13" x14ac:dyDescent="0.15">
      <c r="C279" s="17"/>
      <c r="D279" s="17"/>
      <c r="E279" s="17"/>
      <c r="F279" s="17"/>
      <c r="G279" s="17"/>
      <c r="H279" s="17"/>
      <c r="I279" s="17"/>
    </row>
    <row r="280" spans="2:13" ht="12.75" thickBot="1" x14ac:dyDescent="0.2">
      <c r="B280" s="1" t="s">
        <v>363</v>
      </c>
    </row>
    <row r="281" spans="2:13" x14ac:dyDescent="0.15">
      <c r="B281" s="495"/>
      <c r="C281" s="170" t="s">
        <v>243</v>
      </c>
      <c r="D281" s="18" t="s">
        <v>364</v>
      </c>
      <c r="E281" s="18" t="s">
        <v>365</v>
      </c>
      <c r="F281" s="18" t="s">
        <v>366</v>
      </c>
      <c r="G281" s="18" t="s">
        <v>367</v>
      </c>
      <c r="H281" s="18" t="s">
        <v>368</v>
      </c>
      <c r="I281" s="203" t="s">
        <v>369</v>
      </c>
      <c r="J281" s="19" t="s">
        <v>370</v>
      </c>
      <c r="K281" s="18" t="s">
        <v>371</v>
      </c>
      <c r="L281" s="18" t="s">
        <v>372</v>
      </c>
      <c r="M281" s="5" t="s">
        <v>24</v>
      </c>
    </row>
    <row r="282" spans="2:13" x14ac:dyDescent="0.15">
      <c r="B282" s="44" t="s">
        <v>111</v>
      </c>
      <c r="C282" s="175" t="s">
        <v>373</v>
      </c>
      <c r="D282" s="21" t="s">
        <v>374</v>
      </c>
      <c r="E282" s="21"/>
      <c r="F282" s="21" t="s">
        <v>375</v>
      </c>
      <c r="G282" s="21" t="s">
        <v>376</v>
      </c>
      <c r="H282" s="21"/>
      <c r="I282" s="204" t="s">
        <v>377</v>
      </c>
      <c r="J282" s="22" t="s">
        <v>378</v>
      </c>
      <c r="K282" s="21" t="s">
        <v>379</v>
      </c>
      <c r="L282" s="21" t="s">
        <v>377</v>
      </c>
      <c r="M282" s="8"/>
    </row>
    <row r="283" spans="2:13" x14ac:dyDescent="0.15">
      <c r="B283" s="44"/>
      <c r="C283" s="21"/>
      <c r="D283" s="21"/>
      <c r="E283" s="21" t="s">
        <v>33</v>
      </c>
      <c r="F283" s="21"/>
      <c r="G283" s="21" t="s">
        <v>380</v>
      </c>
      <c r="H283" s="21" t="s">
        <v>381</v>
      </c>
      <c r="I283" s="204" t="s">
        <v>267</v>
      </c>
      <c r="J283" s="22"/>
      <c r="K283" s="21"/>
      <c r="L283" s="21" t="s">
        <v>382</v>
      </c>
      <c r="M283" s="8" t="s">
        <v>383</v>
      </c>
    </row>
    <row r="284" spans="2:13" x14ac:dyDescent="0.15">
      <c r="B284" s="205"/>
      <c r="C284" s="63" t="s">
        <v>384</v>
      </c>
      <c r="D284" s="21" t="s">
        <v>385</v>
      </c>
      <c r="E284" s="21" t="s">
        <v>384</v>
      </c>
      <c r="F284" s="21" t="s">
        <v>386</v>
      </c>
      <c r="G284" s="21" t="s">
        <v>387</v>
      </c>
      <c r="H284" s="21" t="s">
        <v>386</v>
      </c>
      <c r="I284" s="204" t="s">
        <v>41</v>
      </c>
      <c r="J284" s="22" t="s">
        <v>384</v>
      </c>
      <c r="K284" s="21" t="s">
        <v>386</v>
      </c>
      <c r="L284" s="21" t="s">
        <v>41</v>
      </c>
      <c r="M284" s="8" t="s">
        <v>41</v>
      </c>
    </row>
    <row r="285" spans="2:13" s="17" customFormat="1" ht="12.75" thickBot="1" x14ac:dyDescent="0.2">
      <c r="B285" s="121"/>
      <c r="C285" s="125"/>
      <c r="D285" s="125"/>
      <c r="E285" s="125">
        <f>+C285*D285/100</f>
        <v>0</v>
      </c>
      <c r="F285" s="125"/>
      <c r="G285" s="125"/>
      <c r="H285" s="125">
        <f>+F285-G285</f>
        <v>0</v>
      </c>
      <c r="I285" s="206">
        <f>+E285*H285/1000</f>
        <v>0</v>
      </c>
      <c r="J285" s="39"/>
      <c r="K285" s="125"/>
      <c r="L285" s="100">
        <f>J285*K285/1000</f>
        <v>0</v>
      </c>
      <c r="M285" s="54">
        <f>+I285+L285</f>
        <v>0</v>
      </c>
    </row>
    <row r="287" spans="2:13" ht="12.75" thickBot="1" x14ac:dyDescent="0.2">
      <c r="B287" s="1" t="s">
        <v>389</v>
      </c>
      <c r="G287" s="1" t="s">
        <v>99</v>
      </c>
    </row>
    <row r="288" spans="2:13" x14ac:dyDescent="0.15">
      <c r="B288" s="92" t="s">
        <v>390</v>
      </c>
      <c r="C288" s="212"/>
      <c r="D288" s="57"/>
      <c r="E288" s="57"/>
      <c r="F288" s="59"/>
      <c r="G288" s="218">
        <f>+H278</f>
        <v>0</v>
      </c>
    </row>
    <row r="289" spans="2:15" x14ac:dyDescent="0.15">
      <c r="B289" s="50" t="s">
        <v>391</v>
      </c>
      <c r="C289" s="127"/>
      <c r="D289" s="127"/>
      <c r="E289" s="127"/>
      <c r="F289" s="85"/>
      <c r="G289" s="219">
        <f>+M285</f>
        <v>0</v>
      </c>
    </row>
    <row r="290" spans="2:15" ht="12.75" thickBot="1" x14ac:dyDescent="0.2">
      <c r="B290" s="99" t="s">
        <v>392</v>
      </c>
      <c r="C290" s="128"/>
      <c r="D290" s="128"/>
      <c r="E290" s="128"/>
      <c r="F290" s="129"/>
      <c r="G290" s="220">
        <f>SUM(G288:G289)</f>
        <v>0</v>
      </c>
    </row>
    <row r="292" spans="2:15" ht="12.75" thickBot="1" x14ac:dyDescent="0.2">
      <c r="B292" s="1" t="s">
        <v>393</v>
      </c>
    </row>
    <row r="293" spans="2:15" x14ac:dyDescent="0.15">
      <c r="B293" s="495" t="s">
        <v>394</v>
      </c>
      <c r="C293" s="18" t="s">
        <v>395</v>
      </c>
      <c r="D293" s="18" t="s">
        <v>396</v>
      </c>
      <c r="E293" s="163" t="s">
        <v>397</v>
      </c>
      <c r="F293" s="5" t="s">
        <v>24</v>
      </c>
    </row>
    <row r="294" spans="2:15" x14ac:dyDescent="0.15">
      <c r="B294" s="44"/>
      <c r="C294" s="131" t="s">
        <v>398</v>
      </c>
      <c r="D294" s="21"/>
      <c r="E294" s="130" t="s">
        <v>190</v>
      </c>
      <c r="F294" s="8" t="s">
        <v>399</v>
      </c>
    </row>
    <row r="295" spans="2:15" x14ac:dyDescent="0.15">
      <c r="B295" s="44"/>
      <c r="C295" s="131" t="s">
        <v>400</v>
      </c>
      <c r="D295" s="21"/>
      <c r="E295" s="130"/>
      <c r="F295" s="221"/>
    </row>
    <row r="296" spans="2:15" x14ac:dyDescent="0.15">
      <c r="B296" s="44"/>
      <c r="C296" s="131" t="s">
        <v>331</v>
      </c>
      <c r="D296" s="21" t="s">
        <v>384</v>
      </c>
      <c r="E296" s="130" t="s">
        <v>401</v>
      </c>
      <c r="F296" s="8" t="s">
        <v>41</v>
      </c>
    </row>
    <row r="297" spans="2:15" x14ac:dyDescent="0.15">
      <c r="B297" s="222"/>
      <c r="C297" s="223"/>
      <c r="D297" s="494"/>
      <c r="E297" s="224"/>
      <c r="F297" s="302">
        <f>E297*D297-C297</f>
        <v>0</v>
      </c>
    </row>
    <row r="298" spans="2:15" x14ac:dyDescent="0.15">
      <c r="B298" s="222"/>
      <c r="C298" s="223"/>
      <c r="D298" s="494"/>
      <c r="E298" s="224"/>
      <c r="F298" s="302">
        <f>E298*D298-C298</f>
        <v>0</v>
      </c>
    </row>
    <row r="299" spans="2:15" ht="12.75" thickBot="1" x14ac:dyDescent="0.2">
      <c r="B299" s="106" t="s">
        <v>14</v>
      </c>
      <c r="C299" s="86">
        <f>SUM(C297:C298)</f>
        <v>0</v>
      </c>
      <c r="D299" s="86">
        <f>SUM(D297:D298)</f>
        <v>0</v>
      </c>
      <c r="E299" s="86">
        <f>SUM(E297:E298)</f>
        <v>0</v>
      </c>
      <c r="F299" s="225">
        <f>+D299*E299-C299</f>
        <v>0</v>
      </c>
    </row>
    <row r="301" spans="2:15" x14ac:dyDescent="0.15">
      <c r="B301" s="1" t="s">
        <v>402</v>
      </c>
    </row>
    <row r="302" spans="2:15" ht="12.75" thickBot="1" x14ac:dyDescent="0.2">
      <c r="B302" s="1" t="s">
        <v>403</v>
      </c>
    </row>
    <row r="303" spans="2:15" x14ac:dyDescent="0.15">
      <c r="B303" s="495"/>
      <c r="C303" s="75"/>
      <c r="D303" s="57" t="s">
        <v>404</v>
      </c>
      <c r="E303" s="57"/>
      <c r="F303" s="57"/>
      <c r="G303" s="59"/>
      <c r="H303" s="18" t="s">
        <v>108</v>
      </c>
      <c r="I303" s="18" t="s">
        <v>405</v>
      </c>
      <c r="J303" s="18" t="s">
        <v>278</v>
      </c>
      <c r="K303" s="18" t="s">
        <v>406</v>
      </c>
      <c r="L303" s="56"/>
      <c r="M303" s="163" t="s">
        <v>407</v>
      </c>
      <c r="N303" s="74"/>
      <c r="O303" s="5" t="s">
        <v>110</v>
      </c>
    </row>
    <row r="304" spans="2:15" x14ac:dyDescent="0.15">
      <c r="B304" s="6" t="s">
        <v>111</v>
      </c>
      <c r="C304" s="21" t="s">
        <v>408</v>
      </c>
      <c r="D304" s="552" t="s">
        <v>409</v>
      </c>
      <c r="E304" s="555" t="s">
        <v>410</v>
      </c>
      <c r="F304" s="556"/>
      <c r="G304" s="21" t="s">
        <v>411</v>
      </c>
      <c r="H304" s="21" t="s">
        <v>412</v>
      </c>
      <c r="I304" s="21" t="s">
        <v>30</v>
      </c>
      <c r="J304" s="21" t="s">
        <v>342</v>
      </c>
      <c r="K304" s="21"/>
      <c r="L304" s="61" t="s">
        <v>413</v>
      </c>
      <c r="M304" s="61" t="s">
        <v>414</v>
      </c>
      <c r="N304" s="21"/>
      <c r="O304" s="8"/>
    </row>
    <row r="305" spans="2:17" x14ac:dyDescent="0.15">
      <c r="B305" s="44"/>
      <c r="C305" s="60" t="s">
        <v>78</v>
      </c>
      <c r="D305" s="553"/>
      <c r="E305" s="10"/>
      <c r="G305" s="21" t="s">
        <v>415</v>
      </c>
      <c r="H305" s="21" t="s">
        <v>78</v>
      </c>
      <c r="I305" s="21" t="s">
        <v>34</v>
      </c>
      <c r="J305" s="21"/>
      <c r="K305" s="21"/>
      <c r="L305" s="21" t="s">
        <v>32</v>
      </c>
      <c r="M305" s="21"/>
      <c r="N305" s="21" t="s">
        <v>416</v>
      </c>
      <c r="O305" s="295" t="s">
        <v>417</v>
      </c>
    </row>
    <row r="306" spans="2:17" x14ac:dyDescent="0.15">
      <c r="B306" s="110"/>
      <c r="C306" s="60"/>
      <c r="D306" s="554"/>
      <c r="E306" s="24"/>
      <c r="F306" s="226"/>
      <c r="G306" s="63"/>
      <c r="H306" s="21" t="s">
        <v>418</v>
      </c>
      <c r="I306" s="63" t="s">
        <v>269</v>
      </c>
      <c r="J306" s="21" t="s">
        <v>328</v>
      </c>
      <c r="K306" s="21"/>
      <c r="L306" s="21" t="s">
        <v>329</v>
      </c>
      <c r="M306" s="62" t="s">
        <v>419</v>
      </c>
      <c r="N306" s="62" t="s">
        <v>81</v>
      </c>
      <c r="O306" s="46" t="s">
        <v>41</v>
      </c>
    </row>
    <row r="307" spans="2:17" x14ac:dyDescent="0.15">
      <c r="B307" s="12"/>
      <c r="C307" s="132"/>
      <c r="D307" s="66"/>
      <c r="E307" s="557"/>
      <c r="F307" s="558"/>
      <c r="G307" s="66">
        <f>+C307-D307</f>
        <v>0</v>
      </c>
      <c r="H307" s="227"/>
      <c r="I307" s="66">
        <f>G307*H307*10</f>
        <v>0</v>
      </c>
      <c r="J307" s="228"/>
      <c r="K307" s="30"/>
      <c r="L307" s="80"/>
      <c r="M307" s="80"/>
      <c r="N307" s="80">
        <f>+L307*M307</f>
        <v>0</v>
      </c>
      <c r="O307" s="96">
        <f>(I307*J307*K307-N307)/1000</f>
        <v>0</v>
      </c>
    </row>
    <row r="308" spans="2:17" ht="12.75" thickBot="1" x14ac:dyDescent="0.2">
      <c r="B308" s="23"/>
      <c r="C308" s="210"/>
      <c r="D308" s="65"/>
      <c r="E308" s="559"/>
      <c r="F308" s="560"/>
      <c r="G308" s="66">
        <f>+C308-D308</f>
        <v>0</v>
      </c>
      <c r="H308" s="229"/>
      <c r="I308" s="66">
        <f>G308*H308*10</f>
        <v>0</v>
      </c>
      <c r="J308" s="230"/>
      <c r="K308" s="232"/>
      <c r="L308" s="80"/>
      <c r="M308" s="80"/>
      <c r="N308" s="80">
        <f>+L308*M308</f>
        <v>0</v>
      </c>
      <c r="O308" s="96">
        <f>(I308*J308*K308-N308)/1000</f>
        <v>0</v>
      </c>
    </row>
    <row r="309" spans="2:17" ht="12.75" thickBot="1" x14ac:dyDescent="0.2">
      <c r="B309" s="106" t="s">
        <v>14</v>
      </c>
      <c r="C309" s="135">
        <f>SUM(C307:C308)</f>
        <v>0</v>
      </c>
      <c r="D309" s="135">
        <f>SUM(D307:D308)</f>
        <v>0</v>
      </c>
      <c r="E309" s="561"/>
      <c r="F309" s="562"/>
      <c r="G309" s="125">
        <f>SUM(G307:G308)</f>
        <v>0</v>
      </c>
      <c r="H309" s="69"/>
      <c r="I309" s="125">
        <f>SUM(I307:I308)</f>
        <v>0</v>
      </c>
      <c r="J309" s="231"/>
      <c r="K309" s="69"/>
      <c r="L309" s="69"/>
      <c r="M309" s="231"/>
      <c r="N309" s="233"/>
      <c r="O309" s="54">
        <f>SUM(O307:O308)</f>
        <v>0</v>
      </c>
    </row>
    <row r="310" spans="2:17" ht="12.75" thickBot="1" x14ac:dyDescent="0.2">
      <c r="C310" s="55"/>
      <c r="D310" s="55"/>
      <c r="E310" s="55"/>
      <c r="F310" s="17"/>
      <c r="G310" s="17"/>
      <c r="H310" s="17"/>
      <c r="I310" s="17"/>
      <c r="J310" s="17"/>
    </row>
    <row r="311" spans="2:17" x14ac:dyDescent="0.15">
      <c r="B311" s="513" t="s">
        <v>420</v>
      </c>
      <c r="C311" s="514"/>
      <c r="D311" s="527"/>
      <c r="E311" s="534"/>
      <c r="F311" s="535"/>
      <c r="G311" s="535"/>
      <c r="H311" s="535"/>
      <c r="I311" s="535"/>
      <c r="J311" s="535"/>
      <c r="K311" s="535"/>
      <c r="L311" s="536"/>
      <c r="N311" s="17"/>
      <c r="Q311" s="17"/>
    </row>
    <row r="312" spans="2:17" ht="12.75" thickBot="1" x14ac:dyDescent="0.2">
      <c r="B312" s="515"/>
      <c r="C312" s="516"/>
      <c r="D312" s="528"/>
      <c r="E312" s="537"/>
      <c r="F312" s="538"/>
      <c r="G312" s="538"/>
      <c r="H312" s="538"/>
      <c r="I312" s="538"/>
      <c r="J312" s="538"/>
      <c r="K312" s="538"/>
      <c r="L312" s="539"/>
      <c r="N312" s="17"/>
      <c r="Q312" s="17"/>
    </row>
    <row r="313" spans="2:17" x14ac:dyDescent="0.15">
      <c r="B313" s="349"/>
      <c r="C313" s="349"/>
      <c r="D313" s="349"/>
      <c r="E313" s="350"/>
      <c r="F313" s="350"/>
      <c r="G313" s="350"/>
      <c r="H313" s="350"/>
      <c r="I313" s="350"/>
      <c r="J313" s="350"/>
      <c r="K313" s="350"/>
      <c r="L313" s="350"/>
      <c r="N313" s="17"/>
      <c r="Q313" s="17"/>
    </row>
    <row r="314" spans="2:17" x14ac:dyDescent="0.15">
      <c r="C314" s="55"/>
      <c r="D314" s="55"/>
      <c r="E314" s="55"/>
      <c r="F314" s="17"/>
      <c r="G314" s="17"/>
      <c r="H314" s="234"/>
      <c r="I314" s="17"/>
      <c r="J314" s="17"/>
      <c r="K314" s="17"/>
    </row>
    <row r="315" spans="2:17" ht="12.75" thickBot="1" x14ac:dyDescent="0.2">
      <c r="B315" s="1" t="s">
        <v>421</v>
      </c>
      <c r="C315" s="55"/>
      <c r="D315" s="55"/>
      <c r="E315" s="55" t="s">
        <v>99</v>
      </c>
      <c r="F315" s="17"/>
      <c r="G315" s="17"/>
      <c r="H315" s="17"/>
      <c r="I315" s="17"/>
      <c r="J315" s="17"/>
      <c r="K315" s="17"/>
    </row>
    <row r="316" spans="2:17" x14ac:dyDescent="0.15">
      <c r="B316" s="92" t="s">
        <v>422</v>
      </c>
      <c r="C316" s="209"/>
      <c r="D316" s="207"/>
      <c r="E316" s="237">
        <f>+O309</f>
        <v>0</v>
      </c>
      <c r="F316" s="17"/>
      <c r="G316" s="17"/>
      <c r="H316" s="17"/>
      <c r="I316" s="17"/>
      <c r="J316" s="17"/>
    </row>
    <row r="317" spans="2:17" ht="12.75" thickBot="1" x14ac:dyDescent="0.2">
      <c r="B317" s="138"/>
      <c r="C317" s="238" t="s">
        <v>423</v>
      </c>
      <c r="D317" s="236"/>
      <c r="E317" s="239">
        <f>SUM(E316:E316)</f>
        <v>0</v>
      </c>
      <c r="F317" s="17"/>
      <c r="G317" s="17"/>
      <c r="H317" s="17"/>
      <c r="I317" s="17"/>
      <c r="J317" s="17"/>
    </row>
    <row r="318" spans="2:17" x14ac:dyDescent="0.15">
      <c r="C318" s="55"/>
      <c r="D318" s="55"/>
      <c r="E318" s="55"/>
      <c r="F318" s="17"/>
      <c r="G318" s="17"/>
      <c r="H318" s="234"/>
      <c r="I318" s="17"/>
      <c r="J318" s="17"/>
    </row>
    <row r="319" spans="2:17" x14ac:dyDescent="0.15">
      <c r="B319" s="1" t="s">
        <v>424</v>
      </c>
      <c r="C319" s="17"/>
      <c r="D319" s="17"/>
      <c r="E319" s="17"/>
      <c r="F319" s="17"/>
      <c r="G319" s="17"/>
      <c r="H319" s="17"/>
      <c r="I319" s="17"/>
      <c r="L319" s="17"/>
    </row>
    <row r="320" spans="2:17" x14ac:dyDescent="0.15">
      <c r="B320" s="1" t="s">
        <v>425</v>
      </c>
      <c r="C320" s="17"/>
      <c r="D320" s="17"/>
      <c r="E320" s="17"/>
      <c r="F320" s="17"/>
      <c r="G320" s="17"/>
      <c r="H320" s="17"/>
      <c r="I320" s="17"/>
    </row>
    <row r="321" spans="2:13" ht="12.75" thickBot="1" x14ac:dyDescent="0.2">
      <c r="B321" s="1" t="s">
        <v>426</v>
      </c>
      <c r="C321" s="17"/>
      <c r="D321" s="17"/>
      <c r="E321" s="17"/>
      <c r="F321" s="17"/>
      <c r="G321" s="17"/>
      <c r="H321" s="17"/>
      <c r="I321" s="17"/>
    </row>
    <row r="322" spans="2:13" x14ac:dyDescent="0.15">
      <c r="B322" s="109"/>
      <c r="C322" s="563" t="s">
        <v>427</v>
      </c>
      <c r="D322" s="564"/>
      <c r="E322" s="564"/>
      <c r="F322" s="564"/>
      <c r="G322" s="564"/>
      <c r="H322" s="565"/>
      <c r="I322" s="564" t="s">
        <v>428</v>
      </c>
      <c r="J322" s="564"/>
      <c r="K322" s="565"/>
      <c r="L322" s="5" t="s">
        <v>24</v>
      </c>
    </row>
    <row r="323" spans="2:13" x14ac:dyDescent="0.15">
      <c r="B323" s="9" t="s">
        <v>388</v>
      </c>
      <c r="C323" s="175" t="s">
        <v>429</v>
      </c>
      <c r="D323" s="176" t="s">
        <v>430</v>
      </c>
      <c r="E323" s="175" t="s">
        <v>431</v>
      </c>
      <c r="F323" s="176" t="s">
        <v>432</v>
      </c>
      <c r="G323" s="240" t="s">
        <v>433</v>
      </c>
      <c r="H323" s="240" t="s">
        <v>434</v>
      </c>
      <c r="I323" s="499" t="s">
        <v>435</v>
      </c>
      <c r="J323" s="499" t="s">
        <v>436</v>
      </c>
      <c r="K323" s="175" t="s">
        <v>437</v>
      </c>
      <c r="L323" s="8"/>
    </row>
    <row r="324" spans="2:13" x14ac:dyDescent="0.15">
      <c r="B324" s="110"/>
      <c r="C324" s="175" t="s">
        <v>438</v>
      </c>
      <c r="D324" s="176" t="s">
        <v>439</v>
      </c>
      <c r="E324" s="303" t="s">
        <v>440</v>
      </c>
      <c r="F324" s="176" t="s">
        <v>441</v>
      </c>
      <c r="G324" s="175" t="s">
        <v>442</v>
      </c>
      <c r="H324" s="175" t="s">
        <v>443</v>
      </c>
      <c r="I324" s="179" t="s">
        <v>444</v>
      </c>
      <c r="J324" s="179" t="s">
        <v>445</v>
      </c>
      <c r="K324" s="175" t="s">
        <v>446</v>
      </c>
      <c r="L324" s="8" t="s">
        <v>447</v>
      </c>
    </row>
    <row r="325" spans="2:13" x14ac:dyDescent="0.15">
      <c r="B325" s="110"/>
      <c r="C325" s="175" t="s">
        <v>42</v>
      </c>
      <c r="D325" s="176"/>
      <c r="E325" s="175"/>
      <c r="F325" s="176" t="s">
        <v>448</v>
      </c>
      <c r="G325" s="175" t="s">
        <v>449</v>
      </c>
      <c r="H325" s="303" t="s">
        <v>450</v>
      </c>
      <c r="I325" s="179"/>
      <c r="J325" s="179" t="s">
        <v>451</v>
      </c>
      <c r="K325" s="303" t="s">
        <v>452</v>
      </c>
      <c r="L325" s="8"/>
    </row>
    <row r="326" spans="2:13" x14ac:dyDescent="0.15">
      <c r="B326" s="154"/>
      <c r="C326" s="187" t="s">
        <v>453</v>
      </c>
      <c r="D326" s="241" t="s">
        <v>454</v>
      </c>
      <c r="E326" s="187" t="s">
        <v>455</v>
      </c>
      <c r="F326" s="241" t="s">
        <v>454</v>
      </c>
      <c r="G326" s="187" t="s">
        <v>456</v>
      </c>
      <c r="H326" s="175" t="s">
        <v>41</v>
      </c>
      <c r="I326" s="242" t="s">
        <v>457</v>
      </c>
      <c r="J326" s="242" t="s">
        <v>458</v>
      </c>
      <c r="K326" s="175" t="s">
        <v>41</v>
      </c>
      <c r="L326" s="46" t="s">
        <v>41</v>
      </c>
    </row>
    <row r="327" spans="2:13" x14ac:dyDescent="0.15">
      <c r="B327" s="50"/>
      <c r="C327" s="66"/>
      <c r="D327" s="132"/>
      <c r="E327" s="66"/>
      <c r="F327" s="132"/>
      <c r="G327" s="80"/>
      <c r="H327" s="66">
        <f>(+C327*D327+E327*F327)*G327</f>
        <v>0</v>
      </c>
      <c r="I327" s="133"/>
      <c r="J327" s="133"/>
      <c r="K327" s="133">
        <f>(+I327*D327+J327*F327)*G327</f>
        <v>0</v>
      </c>
      <c r="L327" s="215"/>
    </row>
    <row r="328" spans="2:13" x14ac:dyDescent="0.15">
      <c r="B328" s="110"/>
      <c r="C328" s="213"/>
      <c r="D328" s="17"/>
      <c r="E328" s="213"/>
      <c r="F328" s="17"/>
      <c r="G328" s="80"/>
      <c r="H328" s="66">
        <f>(+C328*D328+E328*F328)*G328</f>
        <v>0</v>
      </c>
      <c r="I328" s="137"/>
      <c r="J328" s="137"/>
      <c r="K328" s="133">
        <f>(+I328*D328+J328*F328)*G328</f>
        <v>0</v>
      </c>
      <c r="L328" s="32"/>
    </row>
    <row r="329" spans="2:13" ht="12.75" thickBot="1" x14ac:dyDescent="0.2">
      <c r="B329" s="106" t="s">
        <v>14</v>
      </c>
      <c r="C329" s="125">
        <f>SUM(C327:C328)</f>
        <v>0</v>
      </c>
      <c r="D329" s="68"/>
      <c r="E329" s="69"/>
      <c r="F329" s="68"/>
      <c r="G329" s="124"/>
      <c r="H329" s="125">
        <f>SUM(H327:H328)</f>
        <v>0</v>
      </c>
      <c r="I329" s="100">
        <f>SUM(I327:I328)</f>
        <v>0</v>
      </c>
      <c r="J329" s="243"/>
      <c r="K329" s="100">
        <f>SUM(K327:K328)</f>
        <v>0</v>
      </c>
      <c r="L329" s="54">
        <f>H329-K329</f>
        <v>0</v>
      </c>
    </row>
    <row r="330" spans="2:13" x14ac:dyDescent="0.15">
      <c r="C330" s="17"/>
      <c r="D330" s="17"/>
      <c r="E330" s="17"/>
      <c r="F330" s="17"/>
      <c r="G330" s="17"/>
      <c r="H330" s="17"/>
      <c r="I330" s="17"/>
    </row>
    <row r="331" spans="2:13" ht="12.75" thickBot="1" x14ac:dyDescent="0.2">
      <c r="B331" s="1" t="s">
        <v>459</v>
      </c>
      <c r="C331" s="17"/>
      <c r="D331" s="17"/>
      <c r="E331" s="17"/>
      <c r="G331" s="55" t="s">
        <v>99</v>
      </c>
      <c r="H331" s="17"/>
      <c r="L331" s="17"/>
      <c r="M331" s="17"/>
    </row>
    <row r="332" spans="2:13" x14ac:dyDescent="0.15">
      <c r="B332" s="244" t="s">
        <v>460</v>
      </c>
      <c r="C332" s="245"/>
      <c r="D332" s="245"/>
      <c r="E332" s="245"/>
      <c r="F332" s="246"/>
      <c r="G332" s="237">
        <f>+L329</f>
        <v>0</v>
      </c>
      <c r="H332" s="17"/>
      <c r="L332" s="17"/>
    </row>
    <row r="333" spans="2:13" ht="12.75" thickBot="1" x14ac:dyDescent="0.2">
      <c r="B333" s="99"/>
      <c r="C333" s="216" t="s">
        <v>240</v>
      </c>
      <c r="D333" s="216"/>
      <c r="E333" s="216"/>
      <c r="F333" s="100"/>
      <c r="G333" s="247">
        <f>SUM(G332:G332)</f>
        <v>0</v>
      </c>
      <c r="H333" s="17"/>
      <c r="I333" s="17"/>
      <c r="L333" s="17"/>
    </row>
    <row r="334" spans="2:13" x14ac:dyDescent="0.15">
      <c r="C334" s="17"/>
      <c r="D334" s="17"/>
      <c r="E334" s="17"/>
      <c r="H334" s="17"/>
      <c r="I334" s="17"/>
      <c r="L334" s="17"/>
    </row>
    <row r="335" spans="2:13" x14ac:dyDescent="0.15">
      <c r="B335" s="1" t="s">
        <v>461</v>
      </c>
      <c r="C335" s="17"/>
      <c r="D335" s="17"/>
      <c r="E335" s="17"/>
      <c r="H335" s="17"/>
      <c r="I335" s="17"/>
      <c r="L335" s="17"/>
    </row>
    <row r="336" spans="2:13" ht="12.75" thickBot="1" x14ac:dyDescent="0.2">
      <c r="B336" s="1" t="s">
        <v>462</v>
      </c>
      <c r="C336" s="17"/>
      <c r="D336" s="17"/>
      <c r="E336" s="17"/>
      <c r="H336" s="17"/>
      <c r="I336" s="17"/>
      <c r="L336" s="17"/>
    </row>
    <row r="337" spans="1:17" x14ac:dyDescent="0.15">
      <c r="B337" s="3"/>
      <c r="C337" s="170" t="s">
        <v>463</v>
      </c>
      <c r="D337" s="170" t="s">
        <v>464</v>
      </c>
      <c r="E337" s="304" t="s">
        <v>465</v>
      </c>
      <c r="F337" s="5" t="s">
        <v>110</v>
      </c>
      <c r="H337" s="17"/>
      <c r="I337" s="17"/>
      <c r="L337" s="17"/>
    </row>
    <row r="338" spans="1:17" x14ac:dyDescent="0.15">
      <c r="B338" s="6" t="s">
        <v>466</v>
      </c>
      <c r="C338" s="175"/>
      <c r="D338" s="175"/>
      <c r="E338" s="303" t="s">
        <v>467</v>
      </c>
      <c r="F338" s="8"/>
      <c r="H338" s="17"/>
      <c r="I338" s="17"/>
      <c r="L338" s="17"/>
    </row>
    <row r="339" spans="1:17" x14ac:dyDescent="0.15">
      <c r="B339" s="6"/>
      <c r="C339" s="175"/>
      <c r="D339" s="175"/>
      <c r="E339" s="175"/>
      <c r="F339" s="8" t="s">
        <v>468</v>
      </c>
      <c r="H339" s="17"/>
      <c r="I339" s="17"/>
      <c r="L339" s="17"/>
    </row>
    <row r="340" spans="1:17" x14ac:dyDescent="0.15">
      <c r="B340" s="77"/>
      <c r="C340" s="175" t="s">
        <v>469</v>
      </c>
      <c r="D340" s="187" t="s">
        <v>470</v>
      </c>
      <c r="E340" s="187" t="s">
        <v>470</v>
      </c>
      <c r="F340" s="46" t="s">
        <v>471</v>
      </c>
      <c r="H340" s="17"/>
      <c r="I340" s="17"/>
      <c r="L340" s="17"/>
    </row>
    <row r="341" spans="1:17" x14ac:dyDescent="0.15">
      <c r="B341" s="12"/>
      <c r="C341" s="66"/>
      <c r="D341" s="66"/>
      <c r="E341" s="66"/>
      <c r="F341" s="96">
        <f>D341-E341</f>
        <v>0</v>
      </c>
      <c r="H341" s="17"/>
      <c r="I341" s="17"/>
      <c r="L341" s="17"/>
    </row>
    <row r="342" spans="1:17" ht="14.25" thickBot="1" x14ac:dyDescent="0.2">
      <c r="B342" s="510" t="s">
        <v>240</v>
      </c>
      <c r="C342" s="566"/>
      <c r="D342" s="566"/>
      <c r="E342" s="567"/>
      <c r="F342" s="54">
        <f>SUM(F341)</f>
        <v>0</v>
      </c>
      <c r="H342" s="17"/>
      <c r="I342" s="17"/>
      <c r="L342" s="17"/>
    </row>
    <row r="343" spans="1:17" x14ac:dyDescent="0.15">
      <c r="B343" s="126" t="s">
        <v>472</v>
      </c>
      <c r="C343" s="17"/>
      <c r="D343" s="17"/>
      <c r="E343" s="17"/>
      <c r="H343" s="17"/>
      <c r="I343" s="17"/>
      <c r="L343" s="17"/>
    </row>
    <row r="344" spans="1:17" x14ac:dyDescent="0.15">
      <c r="B344" s="126"/>
      <c r="C344" s="17"/>
      <c r="D344" s="17"/>
      <c r="E344" s="17"/>
      <c r="H344" s="17"/>
      <c r="I344" s="17"/>
      <c r="L344" s="17"/>
    </row>
    <row r="345" spans="1:17" ht="12.75" thickBot="1" x14ac:dyDescent="0.2">
      <c r="B345" s="1" t="s">
        <v>473</v>
      </c>
      <c r="C345" s="17"/>
      <c r="D345" s="17"/>
      <c r="E345" s="17"/>
      <c r="H345" s="17"/>
      <c r="I345" s="17"/>
      <c r="L345" s="17"/>
    </row>
    <row r="346" spans="1:17" x14ac:dyDescent="0.15">
      <c r="B346" s="568"/>
      <c r="C346" s="569"/>
      <c r="D346" s="569"/>
      <c r="E346" s="569"/>
      <c r="F346" s="569"/>
      <c r="G346" s="569"/>
      <c r="H346" s="570"/>
      <c r="I346" s="17"/>
      <c r="L346" s="17"/>
    </row>
    <row r="347" spans="1:17" ht="12.75" thickBot="1" x14ac:dyDescent="0.2">
      <c r="B347" s="571"/>
      <c r="C347" s="572"/>
      <c r="D347" s="572"/>
      <c r="E347" s="572"/>
      <c r="F347" s="572"/>
      <c r="G347" s="572"/>
      <c r="H347" s="573"/>
      <c r="I347" s="17"/>
      <c r="L347" s="17"/>
    </row>
    <row r="348" spans="1:17" x14ac:dyDescent="0.15">
      <c r="C348" s="17"/>
      <c r="D348" s="17"/>
      <c r="E348" s="17"/>
      <c r="H348" s="17"/>
      <c r="I348" s="17"/>
      <c r="L348" s="17"/>
    </row>
    <row r="349" spans="1:17" ht="12.75" thickBot="1" x14ac:dyDescent="0.2">
      <c r="B349" s="1" t="s">
        <v>474</v>
      </c>
      <c r="C349" s="17"/>
      <c r="D349" s="17"/>
      <c r="E349" s="17"/>
      <c r="H349" s="17"/>
      <c r="I349" s="17"/>
      <c r="L349" s="17"/>
    </row>
    <row r="350" spans="1:17" x14ac:dyDescent="0.15">
      <c r="B350" s="3"/>
      <c r="C350" s="170" t="s">
        <v>475</v>
      </c>
      <c r="D350" s="170" t="s">
        <v>464</v>
      </c>
      <c r="E350" s="304" t="s">
        <v>465</v>
      </c>
      <c r="F350" s="5" t="s">
        <v>110</v>
      </c>
      <c r="H350" s="17"/>
      <c r="I350" s="17"/>
      <c r="L350" s="17"/>
    </row>
    <row r="351" spans="1:17" s="17" customFormat="1" x14ac:dyDescent="0.15">
      <c r="A351" s="1"/>
      <c r="B351" s="6" t="s">
        <v>466</v>
      </c>
      <c r="C351" s="175"/>
      <c r="D351" s="175"/>
      <c r="E351" s="303" t="s">
        <v>467</v>
      </c>
      <c r="F351" s="8"/>
      <c r="G351" s="1"/>
      <c r="J351" s="1"/>
      <c r="K351" s="1"/>
      <c r="M351" s="1"/>
      <c r="N351" s="1"/>
      <c r="O351" s="1"/>
      <c r="P351" s="1"/>
      <c r="Q351" s="1"/>
    </row>
    <row r="352" spans="1:17" s="17" customFormat="1" x14ac:dyDescent="0.15">
      <c r="A352" s="1"/>
      <c r="B352" s="6"/>
      <c r="C352" s="175"/>
      <c r="D352" s="175"/>
      <c r="E352" s="175"/>
      <c r="F352" s="8" t="s">
        <v>468</v>
      </c>
      <c r="G352" s="1"/>
      <c r="J352" s="1"/>
      <c r="K352" s="1"/>
      <c r="M352" s="1"/>
      <c r="N352" s="1"/>
      <c r="O352" s="1"/>
      <c r="P352" s="1"/>
      <c r="Q352" s="1"/>
    </row>
    <row r="353" spans="1:17" s="17" customFormat="1" x14ac:dyDescent="0.15">
      <c r="A353" s="1"/>
      <c r="B353" s="77"/>
      <c r="C353" s="175" t="s">
        <v>469</v>
      </c>
      <c r="D353" s="187" t="s">
        <v>470</v>
      </c>
      <c r="E353" s="187" t="s">
        <v>470</v>
      </c>
      <c r="F353" s="46" t="s">
        <v>471</v>
      </c>
      <c r="G353" s="1"/>
      <c r="J353" s="1"/>
      <c r="K353" s="1"/>
      <c r="M353" s="1"/>
      <c r="N353" s="1"/>
      <c r="O353" s="1"/>
      <c r="P353" s="1"/>
      <c r="Q353" s="1"/>
    </row>
    <row r="354" spans="1:17" s="17" customFormat="1" x14ac:dyDescent="0.15">
      <c r="A354" s="1"/>
      <c r="B354" s="12"/>
      <c r="C354" s="66"/>
      <c r="D354" s="66"/>
      <c r="E354" s="66"/>
      <c r="F354" s="96">
        <f>D354-E354</f>
        <v>0</v>
      </c>
      <c r="G354" s="1"/>
      <c r="J354" s="1"/>
      <c r="K354" s="1"/>
      <c r="M354" s="1"/>
      <c r="N354" s="1"/>
      <c r="O354" s="1"/>
      <c r="P354" s="1"/>
      <c r="Q354" s="1"/>
    </row>
    <row r="355" spans="1:17" ht="14.25" thickBot="1" x14ac:dyDescent="0.2">
      <c r="B355" s="510" t="s">
        <v>240</v>
      </c>
      <c r="C355" s="566"/>
      <c r="D355" s="566"/>
      <c r="E355" s="567"/>
      <c r="F355" s="54">
        <f>SUM(F354)</f>
        <v>0</v>
      </c>
      <c r="H355" s="17"/>
      <c r="I355" s="17"/>
      <c r="L355" s="17"/>
    </row>
    <row r="356" spans="1:17" x14ac:dyDescent="0.15">
      <c r="B356" s="126" t="s">
        <v>472</v>
      </c>
      <c r="C356" s="17"/>
      <c r="D356" s="17"/>
      <c r="E356" s="17"/>
      <c r="H356" s="17"/>
      <c r="I356" s="17"/>
      <c r="L356" s="17"/>
    </row>
    <row r="357" spans="1:17" x14ac:dyDescent="0.15">
      <c r="B357" s="126"/>
      <c r="C357" s="17"/>
      <c r="D357" s="17"/>
      <c r="E357" s="17"/>
      <c r="H357" s="17"/>
      <c r="I357" s="17"/>
      <c r="L357" s="17"/>
    </row>
    <row r="358" spans="1:17" ht="12.75" thickBot="1" x14ac:dyDescent="0.2">
      <c r="B358" s="1" t="s">
        <v>473</v>
      </c>
      <c r="C358" s="17"/>
      <c r="D358" s="17"/>
      <c r="E358" s="17"/>
      <c r="H358" s="17"/>
      <c r="I358" s="17"/>
      <c r="L358" s="17"/>
    </row>
    <row r="359" spans="1:17" x14ac:dyDescent="0.15">
      <c r="B359" s="568"/>
      <c r="C359" s="569"/>
      <c r="D359" s="569"/>
      <c r="E359" s="569"/>
      <c r="F359" s="569"/>
      <c r="G359" s="569"/>
      <c r="H359" s="570"/>
      <c r="I359" s="17"/>
      <c r="L359" s="17"/>
    </row>
    <row r="360" spans="1:17" ht="12.75" thickBot="1" x14ac:dyDescent="0.2">
      <c r="B360" s="571"/>
      <c r="C360" s="572"/>
      <c r="D360" s="572"/>
      <c r="E360" s="572"/>
      <c r="F360" s="572"/>
      <c r="G360" s="572"/>
      <c r="H360" s="573"/>
      <c r="I360" s="17"/>
      <c r="L360" s="17"/>
    </row>
    <row r="361" spans="1:17" x14ac:dyDescent="0.15">
      <c r="C361" s="17"/>
      <c r="D361" s="17"/>
      <c r="E361" s="17"/>
      <c r="H361" s="17"/>
      <c r="I361" s="17"/>
      <c r="L361" s="17"/>
    </row>
    <row r="362" spans="1:17" ht="12.75" thickBot="1" x14ac:dyDescent="0.2">
      <c r="B362" s="1" t="s">
        <v>476</v>
      </c>
      <c r="C362" s="55"/>
      <c r="D362" s="55"/>
      <c r="E362" s="55" t="s">
        <v>99</v>
      </c>
      <c r="F362" s="17"/>
      <c r="G362" s="17"/>
      <c r="H362" s="17"/>
      <c r="I362" s="17"/>
      <c r="J362" s="17"/>
      <c r="K362" s="17"/>
    </row>
    <row r="363" spans="1:17" x14ac:dyDescent="0.15">
      <c r="B363" s="92" t="s">
        <v>477</v>
      </c>
      <c r="C363" s="209"/>
      <c r="D363" s="207"/>
      <c r="E363" s="237">
        <f>F342</f>
        <v>0</v>
      </c>
      <c r="F363" s="17"/>
      <c r="G363" s="17"/>
      <c r="H363" s="17"/>
      <c r="I363" s="17"/>
      <c r="J363" s="17"/>
    </row>
    <row r="364" spans="1:17" x14ac:dyDescent="0.15">
      <c r="B364" s="154" t="s">
        <v>478</v>
      </c>
      <c r="C364" s="305"/>
      <c r="D364" s="217"/>
      <c r="E364" s="208">
        <f>F355</f>
        <v>0</v>
      </c>
      <c r="F364" s="17"/>
      <c r="G364" s="17"/>
      <c r="H364" s="17"/>
      <c r="I364" s="17"/>
      <c r="J364" s="17"/>
    </row>
    <row r="365" spans="1:17" ht="12.75" thickBot="1" x14ac:dyDescent="0.2">
      <c r="B365" s="138"/>
      <c r="C365" s="238" t="s">
        <v>423</v>
      </c>
      <c r="D365" s="236"/>
      <c r="E365" s="239">
        <f>SUM(E363:E364)</f>
        <v>0</v>
      </c>
      <c r="F365" s="17"/>
      <c r="G365" s="17"/>
      <c r="H365" s="17"/>
      <c r="I365" s="17"/>
      <c r="J365" s="17"/>
    </row>
    <row r="366" spans="1:17" x14ac:dyDescent="0.15">
      <c r="C366" s="55"/>
      <c r="D366" s="55"/>
      <c r="E366" s="17"/>
      <c r="F366" s="17"/>
      <c r="G366" s="17"/>
      <c r="H366" s="17"/>
      <c r="I366" s="17"/>
      <c r="J366" s="17"/>
    </row>
    <row r="367" spans="1:17" ht="12.75" thickBot="1" x14ac:dyDescent="0.2">
      <c r="B367" s="300" t="s">
        <v>479</v>
      </c>
      <c r="C367" s="17"/>
      <c r="D367" s="17"/>
      <c r="E367" s="17"/>
      <c r="H367" s="17"/>
      <c r="I367" s="17"/>
      <c r="L367" s="17"/>
    </row>
    <row r="368" spans="1:17" x14ac:dyDescent="0.15">
      <c r="B368" s="3" t="s">
        <v>480</v>
      </c>
      <c r="C368" s="307" t="s">
        <v>481</v>
      </c>
      <c r="D368" s="307" t="s">
        <v>482</v>
      </c>
      <c r="E368" s="307" t="s">
        <v>483</v>
      </c>
      <c r="F368" s="307" t="s">
        <v>484</v>
      </c>
      <c r="G368" s="308" t="s">
        <v>485</v>
      </c>
      <c r="H368" s="17"/>
      <c r="I368" s="17"/>
      <c r="L368" s="17"/>
    </row>
    <row r="369" spans="2:12" x14ac:dyDescent="0.15">
      <c r="B369" s="6" t="s">
        <v>486</v>
      </c>
      <c r="C369" s="303"/>
      <c r="D369" s="303"/>
      <c r="E369" s="303"/>
      <c r="F369" s="303"/>
      <c r="G369" s="309" t="s">
        <v>487</v>
      </c>
      <c r="H369" s="17"/>
      <c r="I369" s="17"/>
      <c r="L369" s="17"/>
    </row>
    <row r="370" spans="2:12" x14ac:dyDescent="0.15">
      <c r="B370" s="77"/>
      <c r="C370" s="187"/>
      <c r="D370" s="187" t="s">
        <v>488</v>
      </c>
      <c r="E370" s="187" t="s">
        <v>488</v>
      </c>
      <c r="F370" s="303" t="s">
        <v>489</v>
      </c>
      <c r="G370" s="144" t="s">
        <v>488</v>
      </c>
      <c r="H370" s="17"/>
      <c r="I370" s="17"/>
      <c r="L370" s="17"/>
    </row>
    <row r="371" spans="2:12" x14ac:dyDescent="0.15">
      <c r="B371" s="12"/>
      <c r="C371" s="66"/>
      <c r="D371" s="66"/>
      <c r="E371" s="66"/>
      <c r="F371" s="66"/>
      <c r="G371" s="96">
        <f>(E371-D371)*F371</f>
        <v>0</v>
      </c>
      <c r="H371" s="17"/>
      <c r="I371" s="17"/>
      <c r="L371" s="17"/>
    </row>
    <row r="372" spans="2:12" x14ac:dyDescent="0.15">
      <c r="B372" s="310"/>
      <c r="C372" s="66"/>
      <c r="D372" s="66"/>
      <c r="E372" s="66"/>
      <c r="F372" s="66"/>
      <c r="G372" s="96">
        <f>(E372-D372)*F372</f>
        <v>0</v>
      </c>
      <c r="H372" s="17"/>
      <c r="I372" s="17"/>
      <c r="L372" s="17"/>
    </row>
    <row r="373" spans="2:12" x14ac:dyDescent="0.15">
      <c r="B373" s="12"/>
      <c r="C373" s="66"/>
      <c r="D373" s="66"/>
      <c r="E373" s="66"/>
      <c r="F373" s="66"/>
      <c r="G373" s="96">
        <f>(E373-D373)*F373</f>
        <v>0</v>
      </c>
      <c r="H373" s="17"/>
      <c r="I373" s="17"/>
      <c r="L373" s="17"/>
    </row>
    <row r="374" spans="2:12" ht="14.25" thickBot="1" x14ac:dyDescent="0.2">
      <c r="B374" s="510" t="s">
        <v>490</v>
      </c>
      <c r="C374" s="574"/>
      <c r="D374" s="574"/>
      <c r="E374" s="575"/>
      <c r="F374" s="125"/>
      <c r="G374" s="247">
        <f>SUM(G371:G373)</f>
        <v>0</v>
      </c>
      <c r="H374" s="17"/>
      <c r="I374" s="17"/>
      <c r="L374" s="17"/>
    </row>
    <row r="375" spans="2:12" x14ac:dyDescent="0.15">
      <c r="B375" s="313" t="s">
        <v>491</v>
      </c>
      <c r="C375" s="312"/>
      <c r="D375" s="312"/>
      <c r="E375" s="312"/>
      <c r="F375" s="311"/>
      <c r="G375" s="311"/>
      <c r="H375" s="17"/>
      <c r="I375" s="17"/>
      <c r="L375" s="17"/>
    </row>
    <row r="376" spans="2:12" x14ac:dyDescent="0.15">
      <c r="C376" s="17"/>
      <c r="D376" s="17"/>
      <c r="E376" s="17"/>
      <c r="H376" s="17"/>
      <c r="I376" s="17"/>
      <c r="L376" s="17"/>
    </row>
    <row r="377" spans="2:12" ht="12.75" thickBot="1" x14ac:dyDescent="0.2">
      <c r="B377" s="1" t="s">
        <v>473</v>
      </c>
      <c r="C377" s="17"/>
      <c r="D377" s="17"/>
      <c r="E377" s="17"/>
      <c r="H377" s="17"/>
      <c r="I377" s="17"/>
      <c r="L377" s="17"/>
    </row>
    <row r="378" spans="2:12" x14ac:dyDescent="0.15">
      <c r="B378" s="568"/>
      <c r="C378" s="569"/>
      <c r="D378" s="569"/>
      <c r="E378" s="569"/>
      <c r="F378" s="569"/>
      <c r="G378" s="569"/>
      <c r="H378" s="570"/>
      <c r="I378" s="17"/>
      <c r="L378" s="17"/>
    </row>
    <row r="379" spans="2:12" ht="12.75" thickBot="1" x14ac:dyDescent="0.2">
      <c r="B379" s="571"/>
      <c r="C379" s="572"/>
      <c r="D379" s="572"/>
      <c r="E379" s="572"/>
      <c r="F379" s="572"/>
      <c r="G379" s="572"/>
      <c r="H379" s="573"/>
      <c r="I379" s="17"/>
      <c r="L379" s="17"/>
    </row>
    <row r="380" spans="2:12" x14ac:dyDescent="0.15">
      <c r="B380" s="351"/>
      <c r="C380" s="351"/>
      <c r="D380" s="351"/>
      <c r="E380" s="351"/>
      <c r="F380" s="351"/>
      <c r="G380" s="351"/>
      <c r="H380" s="351"/>
      <c r="I380" s="17"/>
      <c r="L380" s="17"/>
    </row>
    <row r="381" spans="2:12" x14ac:dyDescent="0.15">
      <c r="B381" s="352"/>
      <c r="C381" s="17"/>
      <c r="D381" s="17"/>
      <c r="E381" s="17"/>
      <c r="H381" s="17"/>
      <c r="I381" s="17"/>
      <c r="L381" s="17"/>
    </row>
    <row r="382" spans="2:12" ht="12.75" thickBot="1" x14ac:dyDescent="0.2">
      <c r="B382" s="1" t="s">
        <v>492</v>
      </c>
      <c r="C382" s="306"/>
      <c r="D382" s="306"/>
      <c r="E382" s="306"/>
      <c r="F382" s="306"/>
      <c r="H382" s="17"/>
      <c r="I382" s="17"/>
      <c r="L382" s="17"/>
    </row>
    <row r="383" spans="2:12" x14ac:dyDescent="0.15">
      <c r="B383" s="576" t="s">
        <v>493</v>
      </c>
      <c r="C383" s="505"/>
      <c r="D383" s="506"/>
      <c r="E383" s="307" t="s">
        <v>494</v>
      </c>
      <c r="F383" s="307" t="s">
        <v>495</v>
      </c>
      <c r="G383" s="314" t="s">
        <v>496</v>
      </c>
      <c r="H383" s="577" t="s">
        <v>497</v>
      </c>
      <c r="I383" s="578"/>
      <c r="J383" s="17"/>
      <c r="L383" s="17"/>
    </row>
    <row r="384" spans="2:12" x14ac:dyDescent="0.15">
      <c r="B384" s="50" t="s">
        <v>498</v>
      </c>
      <c r="C384" s="127"/>
      <c r="D384" s="132"/>
      <c r="E384" s="315" t="s">
        <v>499</v>
      </c>
      <c r="F384" s="66"/>
      <c r="G384" s="95" t="s">
        <v>500</v>
      </c>
      <c r="H384" s="232" t="s">
        <v>501</v>
      </c>
      <c r="I384" s="208"/>
      <c r="J384" s="298"/>
      <c r="L384" s="17"/>
    </row>
    <row r="385" spans="2:12" x14ac:dyDescent="0.15">
      <c r="B385" s="50" t="s">
        <v>502</v>
      </c>
      <c r="C385" s="127"/>
      <c r="D385" s="132"/>
      <c r="E385" s="315" t="s">
        <v>503</v>
      </c>
      <c r="F385" s="66"/>
      <c r="G385" s="95" t="s">
        <v>500</v>
      </c>
      <c r="H385" s="30" t="s">
        <v>501</v>
      </c>
      <c r="I385" s="211"/>
      <c r="J385" s="298"/>
      <c r="L385" s="17"/>
    </row>
    <row r="386" spans="2:12" x14ac:dyDescent="0.15">
      <c r="B386" s="50" t="s">
        <v>504</v>
      </c>
      <c r="C386" s="127"/>
      <c r="D386" s="132"/>
      <c r="E386" s="315" t="s">
        <v>505</v>
      </c>
      <c r="F386" s="66"/>
      <c r="G386" s="95" t="s">
        <v>500</v>
      </c>
      <c r="H386" s="30"/>
      <c r="I386" s="211"/>
      <c r="J386" s="298"/>
      <c r="L386" s="17"/>
    </row>
    <row r="387" spans="2:12" x14ac:dyDescent="0.15">
      <c r="B387" s="50" t="s">
        <v>506</v>
      </c>
      <c r="C387" s="127"/>
      <c r="D387" s="132"/>
      <c r="E387" s="315" t="s">
        <v>507</v>
      </c>
      <c r="F387" s="66"/>
      <c r="G387" s="95" t="s">
        <v>508</v>
      </c>
      <c r="H387" s="30" t="s">
        <v>501</v>
      </c>
      <c r="I387" s="211"/>
      <c r="J387" s="298"/>
      <c r="L387" s="17"/>
    </row>
    <row r="388" spans="2:12" ht="12.75" thickBot="1" x14ac:dyDescent="0.2">
      <c r="B388" s="25" t="s">
        <v>509</v>
      </c>
      <c r="C388" s="155"/>
      <c r="D388" s="316"/>
      <c r="E388" s="240" t="s">
        <v>510</v>
      </c>
      <c r="F388" s="111"/>
      <c r="G388" s="97" t="s">
        <v>511</v>
      </c>
      <c r="H388" s="101" t="s">
        <v>501</v>
      </c>
      <c r="I388" s="317"/>
      <c r="J388" s="298"/>
      <c r="L388" s="17"/>
    </row>
    <row r="389" spans="2:12" ht="13.5" thickTop="1" thickBot="1" x14ac:dyDescent="0.2">
      <c r="B389" s="318" t="s">
        <v>512</v>
      </c>
      <c r="C389" s="319"/>
      <c r="D389" s="320"/>
      <c r="E389" s="321" t="s">
        <v>513</v>
      </c>
      <c r="F389" s="322"/>
      <c r="G389" s="346"/>
      <c r="H389" s="324"/>
      <c r="I389" s="325"/>
      <c r="J389" s="17"/>
      <c r="L389" s="17"/>
    </row>
    <row r="390" spans="2:12" x14ac:dyDescent="0.15">
      <c r="B390" s="311" t="s">
        <v>514</v>
      </c>
      <c r="C390" s="312"/>
      <c r="D390" s="312"/>
      <c r="E390" s="312"/>
      <c r="F390" s="311"/>
      <c r="G390" s="311"/>
      <c r="H390" s="312"/>
      <c r="I390" s="312"/>
      <c r="J390" s="311"/>
      <c r="L390" s="17"/>
    </row>
    <row r="391" spans="2:12" x14ac:dyDescent="0.15">
      <c r="B391" s="326"/>
      <c r="C391" s="326"/>
      <c r="D391" s="326"/>
      <c r="E391" s="326"/>
      <c r="F391" s="326"/>
      <c r="G391" s="311"/>
      <c r="H391" s="312"/>
      <c r="I391" s="312"/>
      <c r="J391" s="311"/>
      <c r="L391" s="17"/>
    </row>
    <row r="392" spans="2:12" x14ac:dyDescent="0.15">
      <c r="B392" s="1" t="s">
        <v>515</v>
      </c>
      <c r="C392" s="306"/>
      <c r="D392" s="306"/>
      <c r="E392" s="306"/>
      <c r="F392" s="306"/>
      <c r="H392" s="17"/>
      <c r="I392" s="17"/>
      <c r="L392" s="17"/>
    </row>
    <row r="393" spans="2:12" ht="12.75" thickBot="1" x14ac:dyDescent="0.2">
      <c r="B393" s="1" t="s">
        <v>516</v>
      </c>
      <c r="C393" s="306"/>
      <c r="D393" s="306"/>
      <c r="E393" s="306"/>
      <c r="F393" s="306"/>
      <c r="H393" s="17"/>
      <c r="I393" s="17"/>
      <c r="L393" s="17"/>
    </row>
    <row r="394" spans="2:12" x14ac:dyDescent="0.15">
      <c r="B394" s="576" t="s">
        <v>517</v>
      </c>
      <c r="C394" s="505"/>
      <c r="D394" s="505"/>
      <c r="E394" s="506"/>
      <c r="F394" s="307" t="s">
        <v>494</v>
      </c>
      <c r="G394" s="307" t="s">
        <v>495</v>
      </c>
      <c r="H394" s="314" t="s">
        <v>496</v>
      </c>
      <c r="I394" s="577" t="s">
        <v>497</v>
      </c>
      <c r="J394" s="578"/>
      <c r="L394" s="17"/>
    </row>
    <row r="395" spans="2:12" x14ac:dyDescent="0.15">
      <c r="B395" s="50" t="s">
        <v>518</v>
      </c>
      <c r="C395" s="132"/>
      <c r="D395" s="132"/>
      <c r="E395" s="132"/>
      <c r="F395" s="315" t="s">
        <v>499</v>
      </c>
      <c r="G395" s="66">
        <v>918</v>
      </c>
      <c r="H395" s="95" t="s">
        <v>511</v>
      </c>
      <c r="I395" s="232" t="s">
        <v>519</v>
      </c>
      <c r="J395" s="208"/>
      <c r="L395" s="17"/>
    </row>
    <row r="396" spans="2:12" ht="12.75" thickBot="1" x14ac:dyDescent="0.2">
      <c r="B396" s="50" t="s">
        <v>520</v>
      </c>
      <c r="C396" s="132"/>
      <c r="D396" s="132"/>
      <c r="E396" s="132"/>
      <c r="F396" s="315" t="s">
        <v>503</v>
      </c>
      <c r="G396" s="66"/>
      <c r="H396" s="95" t="s">
        <v>500</v>
      </c>
      <c r="I396" s="30" t="s">
        <v>501</v>
      </c>
      <c r="J396" s="211"/>
      <c r="L396" s="17"/>
    </row>
    <row r="397" spans="2:12" ht="13.5" thickTop="1" thickBot="1" x14ac:dyDescent="0.2">
      <c r="B397" s="318" t="s">
        <v>521</v>
      </c>
      <c r="C397" s="320"/>
      <c r="D397" s="320"/>
      <c r="E397" s="320"/>
      <c r="F397" s="321" t="s">
        <v>522</v>
      </c>
      <c r="G397" s="322"/>
      <c r="H397" s="323" t="s">
        <v>523</v>
      </c>
      <c r="I397" s="324"/>
      <c r="J397" s="325"/>
      <c r="L397" s="17"/>
    </row>
    <row r="398" spans="2:12" x14ac:dyDescent="0.15">
      <c r="B398" s="311" t="s">
        <v>524</v>
      </c>
      <c r="C398" s="312"/>
      <c r="D398" s="312"/>
      <c r="E398" s="312"/>
      <c r="F398" s="311"/>
      <c r="G398" s="311"/>
      <c r="H398" s="312"/>
      <c r="I398" s="312"/>
      <c r="J398" s="311"/>
      <c r="L398" s="17"/>
    </row>
    <row r="399" spans="2:12" x14ac:dyDescent="0.15">
      <c r="B399" s="326"/>
      <c r="C399" s="326"/>
      <c r="D399" s="326"/>
      <c r="E399" s="326"/>
      <c r="F399" s="326"/>
      <c r="G399" s="311"/>
      <c r="H399" s="312"/>
      <c r="I399" s="312"/>
      <c r="J399" s="311"/>
      <c r="L399" s="17"/>
    </row>
    <row r="400" spans="2:12" ht="12.75" thickBot="1" x14ac:dyDescent="0.2">
      <c r="B400" s="1" t="s">
        <v>525</v>
      </c>
      <c r="C400" s="306"/>
      <c r="D400" s="306"/>
      <c r="E400" s="306"/>
      <c r="F400" s="306"/>
      <c r="H400" s="17"/>
      <c r="I400" s="17"/>
      <c r="L400" s="17"/>
    </row>
    <row r="401" spans="2:12" x14ac:dyDescent="0.15">
      <c r="B401" s="576" t="s">
        <v>517</v>
      </c>
      <c r="C401" s="505"/>
      <c r="D401" s="506"/>
      <c r="E401" s="579" t="s">
        <v>494</v>
      </c>
      <c r="F401" s="580"/>
      <c r="G401" s="307" t="s">
        <v>495</v>
      </c>
      <c r="H401" s="314" t="s">
        <v>496</v>
      </c>
      <c r="I401" s="577" t="s">
        <v>497</v>
      </c>
      <c r="J401" s="578"/>
      <c r="L401" s="17"/>
    </row>
    <row r="402" spans="2:12" x14ac:dyDescent="0.15">
      <c r="B402" s="50" t="s">
        <v>526</v>
      </c>
      <c r="C402" s="132"/>
      <c r="D402" s="132"/>
      <c r="E402" s="581" t="s">
        <v>499</v>
      </c>
      <c r="F402" s="582"/>
      <c r="G402" s="66"/>
      <c r="H402" s="95" t="s">
        <v>527</v>
      </c>
      <c r="I402" s="232" t="s">
        <v>528</v>
      </c>
      <c r="J402" s="208"/>
      <c r="L402" s="17"/>
    </row>
    <row r="403" spans="2:12" x14ac:dyDescent="0.15">
      <c r="B403" s="50" t="s">
        <v>529</v>
      </c>
      <c r="C403" s="132"/>
      <c r="D403" s="132"/>
      <c r="E403" s="581" t="s">
        <v>503</v>
      </c>
      <c r="F403" s="582"/>
      <c r="G403" s="66"/>
      <c r="H403" s="95" t="s">
        <v>530</v>
      </c>
      <c r="I403" s="232" t="s">
        <v>531</v>
      </c>
      <c r="J403" s="208"/>
      <c r="L403" s="17"/>
    </row>
    <row r="404" spans="2:12" x14ac:dyDescent="0.15">
      <c r="B404" s="50" t="s">
        <v>532</v>
      </c>
      <c r="C404" s="132"/>
      <c r="D404" s="132"/>
      <c r="E404" s="581" t="s">
        <v>533</v>
      </c>
      <c r="F404" s="582"/>
      <c r="G404" s="66"/>
      <c r="H404" s="95" t="s">
        <v>527</v>
      </c>
      <c r="I404" s="232" t="s">
        <v>528</v>
      </c>
      <c r="J404" s="208"/>
      <c r="L404" s="17"/>
    </row>
    <row r="405" spans="2:12" x14ac:dyDescent="0.15">
      <c r="B405" s="50" t="s">
        <v>529</v>
      </c>
      <c r="C405" s="132"/>
      <c r="D405" s="132"/>
      <c r="E405" s="581" t="s">
        <v>507</v>
      </c>
      <c r="F405" s="582"/>
      <c r="G405" s="66"/>
      <c r="H405" s="95" t="s">
        <v>530</v>
      </c>
      <c r="I405" s="232" t="s">
        <v>531</v>
      </c>
      <c r="J405" s="208"/>
      <c r="L405" s="17"/>
    </row>
    <row r="406" spans="2:12" x14ac:dyDescent="0.15">
      <c r="B406" s="50" t="s">
        <v>534</v>
      </c>
      <c r="C406" s="132"/>
      <c r="D406" s="132"/>
      <c r="E406" s="581" t="s">
        <v>510</v>
      </c>
      <c r="F406" s="582"/>
      <c r="G406" s="66"/>
      <c r="H406" s="95" t="s">
        <v>527</v>
      </c>
      <c r="I406" s="232" t="s">
        <v>528</v>
      </c>
      <c r="J406" s="208"/>
      <c r="L406" s="17"/>
    </row>
    <row r="407" spans="2:12" x14ac:dyDescent="0.15">
      <c r="B407" s="50" t="s">
        <v>529</v>
      </c>
      <c r="C407" s="132"/>
      <c r="D407" s="132"/>
      <c r="E407" s="581" t="s">
        <v>535</v>
      </c>
      <c r="F407" s="582"/>
      <c r="G407" s="66"/>
      <c r="H407" s="95" t="s">
        <v>530</v>
      </c>
      <c r="I407" s="232" t="s">
        <v>531</v>
      </c>
      <c r="J407" s="208"/>
      <c r="L407" s="17"/>
    </row>
    <row r="408" spans="2:12" x14ac:dyDescent="0.15">
      <c r="B408" s="50" t="s">
        <v>536</v>
      </c>
      <c r="C408" s="132"/>
      <c r="D408" s="132"/>
      <c r="E408" s="581" t="s">
        <v>537</v>
      </c>
      <c r="F408" s="582"/>
      <c r="G408" s="66"/>
      <c r="H408" s="95" t="s">
        <v>538</v>
      </c>
      <c r="I408" s="232"/>
      <c r="J408" s="208"/>
      <c r="L408" s="17"/>
    </row>
    <row r="409" spans="2:12" x14ac:dyDescent="0.15">
      <c r="B409" s="50" t="s">
        <v>539</v>
      </c>
      <c r="C409" s="132"/>
      <c r="D409" s="132"/>
      <c r="E409" s="581" t="s">
        <v>540</v>
      </c>
      <c r="F409" s="582"/>
      <c r="G409" s="66">
        <v>50</v>
      </c>
      <c r="H409" s="95" t="s">
        <v>541</v>
      </c>
      <c r="I409" s="232" t="s">
        <v>519</v>
      </c>
      <c r="J409" s="208"/>
      <c r="L409" s="17"/>
    </row>
    <row r="410" spans="2:12" x14ac:dyDescent="0.15">
      <c r="B410" s="50" t="s">
        <v>542</v>
      </c>
      <c r="C410" s="132"/>
      <c r="D410" s="132"/>
      <c r="E410" s="581" t="s">
        <v>543</v>
      </c>
      <c r="F410" s="582"/>
      <c r="G410" s="66"/>
      <c r="H410" s="95" t="s">
        <v>538</v>
      </c>
      <c r="I410" s="232"/>
      <c r="J410" s="208"/>
      <c r="L410" s="17"/>
    </row>
    <row r="411" spans="2:12" ht="12.75" thickBot="1" x14ac:dyDescent="0.2">
      <c r="B411" s="50" t="s">
        <v>544</v>
      </c>
      <c r="C411" s="132"/>
      <c r="D411" s="132"/>
      <c r="E411" s="583" t="s">
        <v>545</v>
      </c>
      <c r="F411" s="584"/>
      <c r="G411" s="66">
        <v>4700</v>
      </c>
      <c r="H411" s="95" t="s">
        <v>546</v>
      </c>
      <c r="I411" s="30" t="s">
        <v>519</v>
      </c>
      <c r="J411" s="211"/>
      <c r="L411" s="17"/>
    </row>
    <row r="412" spans="2:12" ht="13.5" thickTop="1" thickBot="1" x14ac:dyDescent="0.2">
      <c r="B412" s="318" t="s">
        <v>547</v>
      </c>
      <c r="C412" s="320"/>
      <c r="D412" s="320"/>
      <c r="E412" s="585" t="s">
        <v>548</v>
      </c>
      <c r="F412" s="586"/>
      <c r="G412" s="322"/>
      <c r="H412" s="323" t="s">
        <v>549</v>
      </c>
      <c r="I412" s="324"/>
      <c r="J412" s="325"/>
      <c r="L412" s="17"/>
    </row>
    <row r="413" spans="2:12" x14ac:dyDescent="0.15">
      <c r="B413" s="326"/>
      <c r="C413" s="326"/>
      <c r="D413" s="326"/>
      <c r="E413" s="326"/>
      <c r="F413" s="326"/>
      <c r="G413" s="311"/>
      <c r="H413" s="312"/>
      <c r="I413" s="312"/>
      <c r="J413" s="311"/>
      <c r="L413" s="17"/>
    </row>
    <row r="414" spans="2:12" ht="12.75" thickBot="1" x14ac:dyDescent="0.2">
      <c r="B414" s="1" t="s">
        <v>550</v>
      </c>
      <c r="C414" s="17"/>
      <c r="D414" s="17"/>
      <c r="E414" s="17"/>
      <c r="G414" s="327" t="s">
        <v>551</v>
      </c>
      <c r="H414" s="312"/>
      <c r="I414" s="311"/>
      <c r="J414" s="311"/>
      <c r="L414" s="17"/>
    </row>
    <row r="415" spans="2:12" x14ac:dyDescent="0.15">
      <c r="B415" s="92" t="s">
        <v>552</v>
      </c>
      <c r="C415" s="212"/>
      <c r="D415" s="212"/>
      <c r="E415" s="212"/>
      <c r="F415" s="246"/>
      <c r="G415" s="328"/>
      <c r="H415" s="312"/>
      <c r="I415" s="311"/>
      <c r="J415" s="311"/>
      <c r="L415" s="17"/>
    </row>
    <row r="416" spans="2:12" x14ac:dyDescent="0.15">
      <c r="B416" s="50" t="s">
        <v>553</v>
      </c>
      <c r="C416" s="132"/>
      <c r="D416" s="132"/>
      <c r="E416" s="132"/>
      <c r="F416" s="133"/>
      <c r="G416" s="329"/>
      <c r="H416" s="312"/>
      <c r="I416" s="312"/>
      <c r="J416" s="311"/>
      <c r="L416" s="17"/>
    </row>
    <row r="417" spans="2:12" ht="12.75" thickBot="1" x14ac:dyDescent="0.2">
      <c r="B417" s="510" t="s">
        <v>490</v>
      </c>
      <c r="C417" s="511"/>
      <c r="D417" s="511"/>
      <c r="E417" s="511"/>
      <c r="F417" s="512"/>
      <c r="G417" s="330"/>
      <c r="H417" s="312"/>
      <c r="I417" s="312"/>
      <c r="J417" s="311"/>
      <c r="L417" s="17"/>
    </row>
    <row r="418" spans="2:12" x14ac:dyDescent="0.15">
      <c r="B418" s="326"/>
      <c r="C418" s="326"/>
      <c r="D418" s="326"/>
      <c r="E418" s="326"/>
      <c r="F418" s="326"/>
      <c r="G418" s="311"/>
      <c r="H418" s="312"/>
      <c r="I418" s="312"/>
      <c r="J418" s="311"/>
      <c r="L418" s="17"/>
    </row>
    <row r="419" spans="2:12" ht="12.75" thickBot="1" x14ac:dyDescent="0.2">
      <c r="B419" s="1" t="s">
        <v>554</v>
      </c>
      <c r="C419" s="306"/>
      <c r="D419" s="306"/>
      <c r="E419" s="306"/>
      <c r="F419" s="306"/>
      <c r="H419" s="17"/>
      <c r="I419" s="17"/>
      <c r="L419" s="17"/>
    </row>
    <row r="420" spans="2:12" x14ac:dyDescent="0.15">
      <c r="B420" s="576" t="s">
        <v>517</v>
      </c>
      <c r="C420" s="505"/>
      <c r="D420" s="506"/>
      <c r="E420" s="501" t="s">
        <v>494</v>
      </c>
      <c r="F420" s="307" t="s">
        <v>495</v>
      </c>
      <c r="G420" s="314" t="s">
        <v>496</v>
      </c>
      <c r="H420" s="577" t="s">
        <v>497</v>
      </c>
      <c r="I420" s="578"/>
      <c r="J420" s="17"/>
      <c r="L420" s="17"/>
    </row>
    <row r="421" spans="2:12" x14ac:dyDescent="0.15">
      <c r="B421" s="50" t="s">
        <v>555</v>
      </c>
      <c r="C421" s="132"/>
      <c r="D421" s="132"/>
      <c r="E421" s="497" t="s">
        <v>499</v>
      </c>
      <c r="F421" s="66"/>
      <c r="G421" s="95" t="s">
        <v>500</v>
      </c>
      <c r="H421" s="232" t="s">
        <v>528</v>
      </c>
      <c r="I421" s="208"/>
      <c r="J421" s="298"/>
      <c r="L421" s="17"/>
    </row>
    <row r="422" spans="2:12" ht="12.75" thickBot="1" x14ac:dyDescent="0.2">
      <c r="B422" s="50" t="s">
        <v>556</v>
      </c>
      <c r="C422" s="132"/>
      <c r="D422" s="132"/>
      <c r="E422" s="498" t="s">
        <v>503</v>
      </c>
      <c r="F422" s="66"/>
      <c r="G422" s="95" t="s">
        <v>508</v>
      </c>
      <c r="H422" s="30" t="s">
        <v>528</v>
      </c>
      <c r="I422" s="211"/>
      <c r="J422" s="298"/>
      <c r="L422" s="17"/>
    </row>
    <row r="423" spans="2:12" ht="13.5" thickTop="1" thickBot="1" x14ac:dyDescent="0.2">
      <c r="B423" s="318" t="s">
        <v>557</v>
      </c>
      <c r="C423" s="320"/>
      <c r="D423" s="320"/>
      <c r="E423" s="500" t="s">
        <v>522</v>
      </c>
      <c r="F423" s="322"/>
      <c r="G423" s="323" t="s">
        <v>549</v>
      </c>
      <c r="H423" s="324"/>
      <c r="I423" s="325"/>
      <c r="J423" s="17"/>
      <c r="L423" s="17"/>
    </row>
    <row r="424" spans="2:12" x14ac:dyDescent="0.15">
      <c r="B424" s="326" t="s">
        <v>558</v>
      </c>
      <c r="C424" s="326"/>
      <c r="D424" s="326"/>
      <c r="E424" s="326"/>
      <c r="F424" s="326"/>
      <c r="G424" s="311"/>
      <c r="H424" s="312"/>
      <c r="I424" s="312"/>
      <c r="J424" s="311"/>
      <c r="L424" s="17"/>
    </row>
    <row r="425" spans="2:12" x14ac:dyDescent="0.15">
      <c r="B425" s="326" t="s">
        <v>559</v>
      </c>
      <c r="C425" s="326"/>
      <c r="D425" s="326"/>
      <c r="E425" s="326"/>
      <c r="F425" s="326"/>
      <c r="G425" s="311"/>
      <c r="H425" s="312"/>
      <c r="I425" s="312"/>
      <c r="J425" s="311"/>
      <c r="L425" s="17"/>
    </row>
    <row r="426" spans="2:12" x14ac:dyDescent="0.15">
      <c r="C426" s="17"/>
      <c r="D426" s="17"/>
      <c r="E426" s="17"/>
      <c r="H426" s="17"/>
      <c r="I426" s="17"/>
      <c r="L426" s="17"/>
    </row>
    <row r="427" spans="2:12" ht="12.75" thickBot="1" x14ac:dyDescent="0.2">
      <c r="B427" s="311" t="s">
        <v>560</v>
      </c>
      <c r="C427" s="311"/>
      <c r="D427" s="311"/>
      <c r="E427" s="311"/>
      <c r="F427" s="311"/>
      <c r="G427" s="311"/>
      <c r="H427" s="311"/>
      <c r="I427" s="311"/>
      <c r="J427" s="311"/>
      <c r="L427" s="17"/>
    </row>
    <row r="428" spans="2:12" x14ac:dyDescent="0.15">
      <c r="B428" s="587" t="s">
        <v>561</v>
      </c>
      <c r="C428" s="588"/>
      <c r="D428" s="589"/>
      <c r="E428" s="590" t="s">
        <v>562</v>
      </c>
      <c r="F428" s="588"/>
      <c r="G428" s="588"/>
      <c r="H428" s="588"/>
      <c r="I428" s="588"/>
      <c r="J428" s="591"/>
      <c r="L428" s="17"/>
    </row>
    <row r="429" spans="2:12" ht="12.75" thickBot="1" x14ac:dyDescent="0.2">
      <c r="B429" s="331"/>
      <c r="C429" s="332"/>
      <c r="D429" s="333"/>
      <c r="E429" s="334"/>
      <c r="F429" s="332"/>
      <c r="G429" s="332"/>
      <c r="H429" s="332"/>
      <c r="I429" s="332"/>
      <c r="J429" s="335"/>
    </row>
    <row r="430" spans="2:12" x14ac:dyDescent="0.15">
      <c r="B430" s="311"/>
      <c r="C430" s="311"/>
      <c r="D430" s="311"/>
      <c r="E430" s="311"/>
      <c r="F430" s="311"/>
      <c r="G430" s="311"/>
      <c r="H430" s="311"/>
      <c r="I430" s="311"/>
      <c r="J430" s="311"/>
    </row>
    <row r="431" spans="2:12" ht="12.75" thickBot="1" x14ac:dyDescent="0.2">
      <c r="B431" s="311" t="s">
        <v>563</v>
      </c>
      <c r="C431" s="311"/>
      <c r="D431" s="311"/>
      <c r="E431" s="311"/>
      <c r="F431" s="311"/>
      <c r="G431" s="311" t="s">
        <v>551</v>
      </c>
      <c r="H431" s="311"/>
      <c r="I431" s="311"/>
      <c r="J431" s="311"/>
    </row>
    <row r="432" spans="2:12" x14ac:dyDescent="0.15">
      <c r="B432" s="336" t="s">
        <v>564</v>
      </c>
      <c r="C432" s="337"/>
      <c r="D432" s="337"/>
      <c r="E432" s="337"/>
      <c r="F432" s="337"/>
      <c r="G432" s="338"/>
      <c r="H432" s="311"/>
      <c r="I432" s="311"/>
      <c r="J432" s="311"/>
    </row>
    <row r="433" spans="2:12" ht="13.5" customHeight="1" x14ac:dyDescent="0.15">
      <c r="B433" s="339"/>
      <c r="C433" s="340"/>
      <c r="D433" s="340"/>
      <c r="E433" s="340"/>
      <c r="F433" s="340"/>
      <c r="G433" s="341"/>
      <c r="H433" s="311"/>
      <c r="I433" s="311"/>
      <c r="J433" s="311"/>
      <c r="L433" s="248"/>
    </row>
    <row r="434" spans="2:12" ht="13.5" customHeight="1" thickBot="1" x14ac:dyDescent="0.2">
      <c r="B434" s="592" t="s">
        <v>565</v>
      </c>
      <c r="C434" s="593"/>
      <c r="D434" s="593"/>
      <c r="E434" s="593"/>
      <c r="F434" s="594"/>
      <c r="G434" s="348">
        <f>SUM(G433)</f>
        <v>0</v>
      </c>
      <c r="H434" s="311"/>
      <c r="I434" s="311"/>
      <c r="J434" s="311"/>
      <c r="L434" s="248"/>
    </row>
    <row r="435" spans="2:12" ht="14.25" customHeight="1" x14ac:dyDescent="0.15">
      <c r="K435" s="17"/>
      <c r="L435" s="248"/>
    </row>
    <row r="436" spans="2:12" ht="12.75" thickBot="1" x14ac:dyDescent="0.2">
      <c r="B436" s="1" t="s">
        <v>566</v>
      </c>
      <c r="E436" s="1" t="s">
        <v>99</v>
      </c>
    </row>
    <row r="437" spans="2:12" ht="13.5" customHeight="1" x14ac:dyDescent="0.15">
      <c r="B437" s="92" t="s">
        <v>567</v>
      </c>
      <c r="C437" s="57"/>
      <c r="D437" s="59"/>
      <c r="E437" s="94">
        <f>I156</f>
        <v>0</v>
      </c>
    </row>
    <row r="438" spans="2:12" ht="14.25" customHeight="1" x14ac:dyDescent="0.15">
      <c r="B438" s="50" t="s">
        <v>568</v>
      </c>
      <c r="C438" s="127"/>
      <c r="D438" s="85"/>
      <c r="E438" s="96">
        <f>G226</f>
        <v>0</v>
      </c>
    </row>
    <row r="439" spans="2:12" ht="14.25" customHeight="1" x14ac:dyDescent="0.15">
      <c r="B439" s="50" t="s">
        <v>569</v>
      </c>
      <c r="C439" s="127"/>
      <c r="D439" s="85"/>
      <c r="E439" s="96">
        <f>H264</f>
        <v>0</v>
      </c>
    </row>
    <row r="440" spans="2:12" x14ac:dyDescent="0.15">
      <c r="B440" s="50" t="s">
        <v>570</v>
      </c>
      <c r="C440" s="127"/>
      <c r="D440" s="85"/>
      <c r="E440" s="96">
        <f>G290</f>
        <v>0</v>
      </c>
    </row>
    <row r="441" spans="2:12" x14ac:dyDescent="0.15">
      <c r="B441" s="50" t="s">
        <v>571</v>
      </c>
      <c r="C441" s="127"/>
      <c r="D441" s="85"/>
      <c r="E441" s="96">
        <f>F299</f>
        <v>0</v>
      </c>
    </row>
    <row r="442" spans="2:12" x14ac:dyDescent="0.15">
      <c r="B442" s="50" t="s">
        <v>572</v>
      </c>
      <c r="C442" s="127"/>
      <c r="D442" s="85"/>
      <c r="E442" s="96">
        <f>E317</f>
        <v>0</v>
      </c>
    </row>
    <row r="443" spans="2:12" x14ac:dyDescent="0.15">
      <c r="B443" s="50" t="s">
        <v>573</v>
      </c>
      <c r="C443" s="127"/>
      <c r="D443" s="85"/>
      <c r="E443" s="96">
        <f>G333</f>
        <v>0</v>
      </c>
    </row>
    <row r="444" spans="2:12" x14ac:dyDescent="0.15">
      <c r="B444" s="50" t="s">
        <v>574</v>
      </c>
      <c r="C444" s="340"/>
      <c r="D444" s="343"/>
      <c r="E444" s="344">
        <f>E365</f>
        <v>0</v>
      </c>
    </row>
    <row r="445" spans="2:12" x14ac:dyDescent="0.15">
      <c r="B445" s="50" t="s">
        <v>575</v>
      </c>
      <c r="C445" s="340"/>
      <c r="D445" s="343"/>
      <c r="E445" s="344">
        <f>G374</f>
        <v>0</v>
      </c>
    </row>
    <row r="446" spans="2:12" x14ac:dyDescent="0.15">
      <c r="B446" s="50" t="s">
        <v>576</v>
      </c>
      <c r="C446" s="345"/>
      <c r="D446" s="343"/>
      <c r="E446" s="96">
        <f>G389</f>
        <v>0</v>
      </c>
    </row>
    <row r="447" spans="2:12" x14ac:dyDescent="0.15">
      <c r="B447" s="50" t="s">
        <v>577</v>
      </c>
      <c r="C447" s="345"/>
      <c r="D447" s="343"/>
      <c r="E447" s="96">
        <v>0</v>
      </c>
    </row>
    <row r="448" spans="2:12" ht="13.5" customHeight="1" x14ac:dyDescent="0.15">
      <c r="B448" s="50" t="s">
        <v>578</v>
      </c>
      <c r="C448" s="345"/>
      <c r="D448" s="343"/>
      <c r="E448" s="96">
        <v>0</v>
      </c>
    </row>
    <row r="449" spans="2:7" x14ac:dyDescent="0.15">
      <c r="B449" s="50" t="s">
        <v>579</v>
      </c>
      <c r="C449" s="127"/>
      <c r="D449" s="85"/>
      <c r="E449" s="342">
        <f>G434</f>
        <v>0</v>
      </c>
    </row>
    <row r="450" spans="2:7" x14ac:dyDescent="0.15">
      <c r="B450" s="25"/>
      <c r="C450" s="155"/>
      <c r="D450" s="85"/>
      <c r="E450" s="250"/>
    </row>
    <row r="451" spans="2:7" ht="12.75" thickBot="1" x14ac:dyDescent="0.2">
      <c r="B451" s="595" t="s">
        <v>14</v>
      </c>
      <c r="C451" s="596"/>
      <c r="D451" s="129"/>
      <c r="E451" s="54">
        <f>SUM(E437:E450)</f>
        <v>0</v>
      </c>
    </row>
    <row r="453" spans="2:7" ht="12.75" thickBot="1" x14ac:dyDescent="0.2">
      <c r="B453" s="1" t="s">
        <v>580</v>
      </c>
    </row>
    <row r="454" spans="2:7" x14ac:dyDescent="0.15">
      <c r="B454" s="597" t="s">
        <v>581</v>
      </c>
      <c r="C454" s="598"/>
      <c r="D454" s="18" t="s">
        <v>582</v>
      </c>
      <c r="E454" s="18" t="s">
        <v>583</v>
      </c>
      <c r="F454" s="163" t="s">
        <v>584</v>
      </c>
      <c r="G454" s="599" t="s">
        <v>585</v>
      </c>
    </row>
    <row r="455" spans="2:7" x14ac:dyDescent="0.15">
      <c r="B455" s="110"/>
      <c r="D455" s="21"/>
      <c r="E455" s="21"/>
      <c r="F455" s="130" t="s">
        <v>586</v>
      </c>
      <c r="G455" s="600"/>
    </row>
    <row r="456" spans="2:7" x14ac:dyDescent="0.15">
      <c r="B456" s="110"/>
      <c r="D456" s="21" t="s">
        <v>587</v>
      </c>
      <c r="E456" s="21" t="s">
        <v>288</v>
      </c>
      <c r="F456" s="251" t="s">
        <v>41</v>
      </c>
      <c r="G456" s="601"/>
    </row>
    <row r="457" spans="2:7" x14ac:dyDescent="0.15">
      <c r="B457" s="25"/>
      <c r="C457" s="155"/>
      <c r="D457" s="117"/>
      <c r="E457" s="252"/>
      <c r="F457" s="253">
        <f>IF(D457=0,0,E457/D457)</f>
        <v>0</v>
      </c>
      <c r="G457" s="602"/>
    </row>
    <row r="458" spans="2:7" x14ac:dyDescent="0.15">
      <c r="B458" s="110"/>
      <c r="D458" s="60"/>
      <c r="E458" s="254"/>
      <c r="F458" s="253">
        <f>IF(D458=0,0,E458/D458)</f>
        <v>0</v>
      </c>
      <c r="G458" s="603"/>
    </row>
    <row r="459" spans="2:7" x14ac:dyDescent="0.15">
      <c r="B459" s="110"/>
      <c r="D459" s="60"/>
      <c r="E459" s="254"/>
      <c r="F459" s="253">
        <f>IF(D459=0,0,E459/D459)</f>
        <v>0</v>
      </c>
      <c r="G459" s="604"/>
    </row>
    <row r="460" spans="2:7" x14ac:dyDescent="0.15">
      <c r="B460" s="605" t="s">
        <v>588</v>
      </c>
      <c r="C460" s="606"/>
      <c r="D460" s="255"/>
      <c r="E460" s="29">
        <f>SUM(E457:E459)</f>
        <v>0</v>
      </c>
      <c r="F460" s="256">
        <f>SUM(F457:F459)</f>
        <v>0</v>
      </c>
      <c r="G460" s="167"/>
    </row>
    <row r="461" spans="2:7" x14ac:dyDescent="0.15">
      <c r="B461" s="12" t="s">
        <v>589</v>
      </c>
      <c r="C461" s="80"/>
      <c r="D461" s="255"/>
      <c r="E461" s="29"/>
      <c r="F461" s="257"/>
      <c r="G461" s="258"/>
    </row>
    <row r="462" spans="2:7" x14ac:dyDescent="0.15">
      <c r="B462" s="12" t="s">
        <v>590</v>
      </c>
      <c r="C462" s="80"/>
      <c r="D462" s="255"/>
      <c r="E462" s="29"/>
      <c r="F462" s="257"/>
      <c r="G462" s="258"/>
    </row>
    <row r="463" spans="2:7" x14ac:dyDescent="0.15">
      <c r="B463" s="607" t="s">
        <v>591</v>
      </c>
      <c r="C463" s="608"/>
      <c r="D463" s="259"/>
      <c r="E463" s="260">
        <f>E460+E461+E462</f>
        <v>0</v>
      </c>
      <c r="F463" s="103">
        <f>F460</f>
        <v>0</v>
      </c>
      <c r="G463" s="261">
        <f>SUM(G457:G462)</f>
        <v>0</v>
      </c>
    </row>
    <row r="464" spans="2:7" x14ac:dyDescent="0.15">
      <c r="B464" s="50"/>
      <c r="C464" s="127"/>
      <c r="D464" s="127"/>
      <c r="E464" s="262" t="s">
        <v>592</v>
      </c>
      <c r="F464" s="263" t="s">
        <v>593</v>
      </c>
      <c r="G464" s="264"/>
    </row>
    <row r="465" spans="2:11" ht="12.75" thickBot="1" x14ac:dyDescent="0.2">
      <c r="B465" s="99" t="s">
        <v>594</v>
      </c>
      <c r="C465" s="128"/>
      <c r="D465" s="128"/>
      <c r="E465" s="347" t="e">
        <f>ROUND(E463/F463,1)</f>
        <v>#DIV/0!</v>
      </c>
      <c r="F465" s="128" t="s">
        <v>595</v>
      </c>
      <c r="G465" s="225"/>
      <c r="J465" s="17"/>
    </row>
    <row r="466" spans="2:11" x14ac:dyDescent="0.15">
      <c r="E466" s="55"/>
      <c r="J466" s="17"/>
    </row>
    <row r="467" spans="2:11" ht="12.75" thickBot="1" x14ac:dyDescent="0.2">
      <c r="B467" s="1" t="s">
        <v>596</v>
      </c>
      <c r="J467" s="17"/>
    </row>
    <row r="468" spans="2:11" x14ac:dyDescent="0.15">
      <c r="B468" s="576" t="s">
        <v>597</v>
      </c>
      <c r="C468" s="506"/>
      <c r="D468" s="265" t="s">
        <v>598</v>
      </c>
    </row>
    <row r="469" spans="2:11" x14ac:dyDescent="0.15">
      <c r="B469" s="609"/>
      <c r="C469" s="610"/>
      <c r="D469" s="98"/>
    </row>
    <row r="470" spans="2:11" x14ac:dyDescent="0.15">
      <c r="B470" s="611"/>
      <c r="C470" s="612"/>
      <c r="D470" s="214"/>
      <c r="J470" s="266"/>
    </row>
    <row r="471" spans="2:11" ht="12.75" thickBot="1" x14ac:dyDescent="0.2">
      <c r="B471" s="510" t="s">
        <v>14</v>
      </c>
      <c r="C471" s="512"/>
      <c r="D471" s="239">
        <f>SUM(D469:D470)</f>
        <v>0</v>
      </c>
      <c r="J471" s="266"/>
    </row>
    <row r="472" spans="2:11" ht="13.5" customHeight="1" x14ac:dyDescent="0.15">
      <c r="J472" s="266"/>
    </row>
    <row r="473" spans="2:11" ht="14.25" customHeight="1" thickBot="1" x14ac:dyDescent="0.2">
      <c r="B473" s="1" t="s">
        <v>599</v>
      </c>
      <c r="J473" s="248"/>
    </row>
    <row r="474" spans="2:11" x14ac:dyDescent="0.15">
      <c r="B474" s="576" t="s">
        <v>600</v>
      </c>
      <c r="C474" s="506"/>
      <c r="D474" s="57"/>
      <c r="E474" s="57"/>
      <c r="F474" s="57"/>
      <c r="G474" s="267"/>
      <c r="K474" s="266"/>
    </row>
    <row r="475" spans="2:11" x14ac:dyDescent="0.15">
      <c r="B475" s="110" t="s">
        <v>601</v>
      </c>
      <c r="C475" s="82"/>
      <c r="D475" s="268">
        <f>+D476+D477</f>
        <v>0</v>
      </c>
      <c r="E475" s="269" t="s">
        <v>602</v>
      </c>
      <c r="F475" s="155"/>
      <c r="G475" s="270"/>
      <c r="K475" s="55"/>
    </row>
    <row r="476" spans="2:11" x14ac:dyDescent="0.15">
      <c r="B476" s="271" t="s">
        <v>603</v>
      </c>
      <c r="C476" s="272"/>
      <c r="D476" s="273"/>
      <c r="E476" s="274" t="s">
        <v>602</v>
      </c>
      <c r="F476" s="275"/>
      <c r="G476" s="276"/>
      <c r="K476" s="55"/>
    </row>
    <row r="477" spans="2:11" x14ac:dyDescent="0.15">
      <c r="B477" s="110" t="s">
        <v>604</v>
      </c>
      <c r="C477" s="82"/>
      <c r="D477" s="277"/>
      <c r="E477" s="130" t="s">
        <v>602</v>
      </c>
      <c r="G477" s="270"/>
      <c r="K477" s="55"/>
    </row>
    <row r="478" spans="2:11" x14ac:dyDescent="0.15">
      <c r="B478" s="25" t="s">
        <v>605</v>
      </c>
      <c r="C478" s="249"/>
      <c r="D478" s="278">
        <f>E451</f>
        <v>0</v>
      </c>
      <c r="E478" s="155" t="s">
        <v>606</v>
      </c>
      <c r="F478" s="155"/>
      <c r="G478" s="279"/>
    </row>
    <row r="479" spans="2:11" x14ac:dyDescent="0.15">
      <c r="B479" s="280" t="s">
        <v>607</v>
      </c>
      <c r="C479" s="281"/>
      <c r="D479" s="282"/>
      <c r="E479" s="283" t="s">
        <v>608</v>
      </c>
      <c r="F479" s="283"/>
      <c r="G479" s="284"/>
    </row>
    <row r="480" spans="2:11" x14ac:dyDescent="0.15">
      <c r="B480" s="110" t="s">
        <v>609</v>
      </c>
      <c r="C480" s="82"/>
      <c r="D480" s="248"/>
      <c r="E480" s="1" t="s">
        <v>610</v>
      </c>
      <c r="G480" s="270"/>
    </row>
    <row r="481" spans="2:8" ht="12.75" thickBot="1" x14ac:dyDescent="0.2">
      <c r="B481" s="110" t="s">
        <v>611</v>
      </c>
      <c r="C481" s="82"/>
      <c r="D481" s="248"/>
      <c r="E481" s="118" t="s">
        <v>612</v>
      </c>
      <c r="F481" s="153"/>
      <c r="G481" s="285"/>
    </row>
    <row r="482" spans="2:8" x14ac:dyDescent="0.15">
      <c r="B482" s="25" t="s">
        <v>613</v>
      </c>
      <c r="C482" s="249"/>
      <c r="D482" s="286"/>
      <c r="E482" s="286"/>
      <c r="F482" s="110"/>
    </row>
    <row r="483" spans="2:8" ht="12.75" thickBot="1" x14ac:dyDescent="0.2">
      <c r="B483" s="110"/>
      <c r="C483" s="82"/>
      <c r="D483" s="287" t="e">
        <f>E465</f>
        <v>#DIV/0!</v>
      </c>
      <c r="E483" s="287" t="s">
        <v>614</v>
      </c>
      <c r="F483" s="110"/>
    </row>
    <row r="484" spans="2:8" ht="12.75" thickBot="1" x14ac:dyDescent="0.2">
      <c r="B484" s="50" t="s">
        <v>615</v>
      </c>
      <c r="C484" s="85"/>
      <c r="D484" s="288" t="e">
        <f>(0.04*POWER(1.04, D483))/(POWER(1.04, D483)-1)</f>
        <v>#DIV/0!</v>
      </c>
      <c r="E484" s="288"/>
      <c r="F484" s="110"/>
      <c r="G484" s="289" t="s">
        <v>616</v>
      </c>
      <c r="H484" s="289">
        <v>0.04</v>
      </c>
    </row>
    <row r="485" spans="2:8" ht="13.5" customHeight="1" x14ac:dyDescent="0.15">
      <c r="B485" s="110" t="s">
        <v>617</v>
      </c>
      <c r="C485" s="82"/>
      <c r="D485" s="248"/>
      <c r="E485" s="287"/>
      <c r="F485" s="110"/>
    </row>
    <row r="486" spans="2:8" ht="14.25" customHeight="1" x14ac:dyDescent="0.15">
      <c r="B486" s="110" t="s">
        <v>618</v>
      </c>
      <c r="C486" s="82"/>
      <c r="D486" s="248" t="e">
        <f>D478/D484</f>
        <v>#DIV/0!</v>
      </c>
      <c r="E486" s="287" t="s">
        <v>619</v>
      </c>
      <c r="F486" s="110"/>
    </row>
    <row r="487" spans="2:8" x14ac:dyDescent="0.15">
      <c r="B487" s="50" t="s">
        <v>620</v>
      </c>
      <c r="C487" s="85"/>
      <c r="D487" s="290">
        <f>D471</f>
        <v>0</v>
      </c>
      <c r="E487" s="290" t="s">
        <v>619</v>
      </c>
      <c r="F487" s="110"/>
    </row>
    <row r="488" spans="2:8" x14ac:dyDescent="0.15">
      <c r="B488" s="110" t="s">
        <v>621</v>
      </c>
      <c r="C488" s="82"/>
      <c r="D488" s="248"/>
      <c r="E488" s="248"/>
      <c r="F488" s="110"/>
    </row>
    <row r="489" spans="2:8" ht="12.75" thickBot="1" x14ac:dyDescent="0.2">
      <c r="B489" s="138" t="s">
        <v>622</v>
      </c>
      <c r="C489" s="88"/>
      <c r="D489" s="291" t="e">
        <f>(D486-D487)/D475</f>
        <v>#DIV/0!</v>
      </c>
      <c r="E489" s="292"/>
      <c r="F489" s="110"/>
    </row>
    <row r="504" ht="13.5" customHeight="1" x14ac:dyDescent="0.15"/>
    <row r="505" ht="14.25" customHeight="1" x14ac:dyDescent="0.15"/>
    <row r="506" ht="14.25" customHeight="1" x14ac:dyDescent="0.15"/>
    <row r="507" ht="14.25" customHeight="1" x14ac:dyDescent="0.15"/>
    <row r="554" ht="13.5" customHeight="1" x14ac:dyDescent="0.15"/>
    <row r="555" ht="14.25" customHeight="1" x14ac:dyDescent="0.15"/>
    <row r="577" ht="14.25" customHeight="1" x14ac:dyDescent="0.15"/>
    <row r="580" ht="13.5" customHeight="1" x14ac:dyDescent="0.15"/>
    <row r="594" ht="13.5" customHeight="1" x14ac:dyDescent="0.15"/>
    <row r="597" ht="14.25" customHeight="1" x14ac:dyDescent="0.15"/>
    <row r="600" ht="13.5" customHeight="1" x14ac:dyDescent="0.15"/>
  </sheetData>
  <mergeCells count="84">
    <mergeCell ref="B474:C474"/>
    <mergeCell ref="B463:C463"/>
    <mergeCell ref="B468:C468"/>
    <mergeCell ref="B469:C469"/>
    <mergeCell ref="B470:C470"/>
    <mergeCell ref="B471:C471"/>
    <mergeCell ref="B451:C451"/>
    <mergeCell ref="B454:C454"/>
    <mergeCell ref="G454:G456"/>
    <mergeCell ref="G457:G459"/>
    <mergeCell ref="B460:C460"/>
    <mergeCell ref="B420:D420"/>
    <mergeCell ref="H420:I420"/>
    <mergeCell ref="B428:D428"/>
    <mergeCell ref="E428:J428"/>
    <mergeCell ref="B434:F434"/>
    <mergeCell ref="E409:F409"/>
    <mergeCell ref="E410:F410"/>
    <mergeCell ref="E411:F411"/>
    <mergeCell ref="E412:F412"/>
    <mergeCell ref="B417:F417"/>
    <mergeCell ref="E404:F404"/>
    <mergeCell ref="E405:F405"/>
    <mergeCell ref="E406:F406"/>
    <mergeCell ref="E407:F407"/>
    <mergeCell ref="E408:F408"/>
    <mergeCell ref="B401:D401"/>
    <mergeCell ref="E401:F401"/>
    <mergeCell ref="I401:J401"/>
    <mergeCell ref="E402:F402"/>
    <mergeCell ref="E403:F403"/>
    <mergeCell ref="B379:H379"/>
    <mergeCell ref="B383:D383"/>
    <mergeCell ref="H383:I383"/>
    <mergeCell ref="B394:E394"/>
    <mergeCell ref="I394:J394"/>
    <mergeCell ref="B355:E355"/>
    <mergeCell ref="B359:H359"/>
    <mergeCell ref="B360:H360"/>
    <mergeCell ref="B374:E374"/>
    <mergeCell ref="B378:H378"/>
    <mergeCell ref="C322:H322"/>
    <mergeCell ref="I322:K322"/>
    <mergeCell ref="B342:E342"/>
    <mergeCell ref="B346:H346"/>
    <mergeCell ref="B347:H347"/>
    <mergeCell ref="D304:D306"/>
    <mergeCell ref="E304:F304"/>
    <mergeCell ref="E307:F309"/>
    <mergeCell ref="B311:D312"/>
    <mergeCell ref="E311:L312"/>
    <mergeCell ref="B246:D247"/>
    <mergeCell ref="E246:J247"/>
    <mergeCell ref="D251:F251"/>
    <mergeCell ref="B258:D259"/>
    <mergeCell ref="E258:J259"/>
    <mergeCell ref="L231:N231"/>
    <mergeCell ref="B240:D241"/>
    <mergeCell ref="E240:J241"/>
    <mergeCell ref="B243:D244"/>
    <mergeCell ref="E243:J244"/>
    <mergeCell ref="B203:D204"/>
    <mergeCell ref="E203:J204"/>
    <mergeCell ref="B218:D219"/>
    <mergeCell ref="E218:J219"/>
    <mergeCell ref="C231:D231"/>
    <mergeCell ref="E231:F231"/>
    <mergeCell ref="B172:D173"/>
    <mergeCell ref="E172:I173"/>
    <mergeCell ref="B185:D186"/>
    <mergeCell ref="E185:I186"/>
    <mergeCell ref="B188:D189"/>
    <mergeCell ref="E188:I189"/>
    <mergeCell ref="C115:E115"/>
    <mergeCell ref="F115:H115"/>
    <mergeCell ref="C125:G125"/>
    <mergeCell ref="B156:H156"/>
    <mergeCell ref="B169:D170"/>
    <mergeCell ref="E169:I170"/>
    <mergeCell ref="C92:E92"/>
    <mergeCell ref="F92:H92"/>
    <mergeCell ref="I92:J92"/>
    <mergeCell ref="C105:E105"/>
    <mergeCell ref="F105:H105"/>
  </mergeCells>
  <phoneticPr fontId="10"/>
  <pageMargins left="0.39370078740157483" right="0.39370078740157483" top="0.74803149606299213" bottom="0.74803149606299213" header="0.31496062992125984" footer="0.31496062992125984"/>
  <pageSetup paperSize="9" scale="61" orientation="landscape" r:id="rId1"/>
  <rowBreaks count="7" manualBreakCount="7">
    <brk id="70" max="16383" man="1"/>
    <brk id="138" max="16383" man="1"/>
    <brk id="205" max="16383" man="1"/>
    <brk id="265" max="16383" man="1"/>
    <brk id="460" max="16383" man="1"/>
    <brk id="525" max="16383" man="1"/>
    <brk id="5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00"/>
  <sheetViews>
    <sheetView tabSelected="1" view="pageBreakPreview" zoomScaleNormal="100" zoomScaleSheetLayoutView="100" workbookViewId="0">
      <selection activeCell="D5" sqref="D5"/>
    </sheetView>
  </sheetViews>
  <sheetFormatPr defaultColWidth="9" defaultRowHeight="12" x14ac:dyDescent="0.15"/>
  <cols>
    <col min="1" max="1" width="2.125" style="1" customWidth="1"/>
    <col min="2" max="10" width="16.75" style="1" customWidth="1"/>
    <col min="11" max="15" width="15.75" style="1" customWidth="1"/>
    <col min="16" max="17" width="12.75" style="1" customWidth="1"/>
    <col min="18" max="16384" width="9" style="1"/>
  </cols>
  <sheetData>
    <row r="1" spans="1:10" ht="14.25" x14ac:dyDescent="0.15">
      <c r="A1" s="1" t="s">
        <v>0</v>
      </c>
      <c r="B1" s="2"/>
    </row>
    <row r="2" spans="1:10" x14ac:dyDescent="0.15">
      <c r="B2" s="1" t="s">
        <v>623</v>
      </c>
    </row>
    <row r="4" spans="1:10" x14ac:dyDescent="0.15">
      <c r="B4" s="1" t="s">
        <v>2</v>
      </c>
    </row>
    <row r="5" spans="1:10" x14ac:dyDescent="0.15">
      <c r="B5" s="1" t="s">
        <v>3</v>
      </c>
    </row>
    <row r="6" spans="1:10" ht="12.75" thickBot="1" x14ac:dyDescent="0.2">
      <c r="B6" s="1" t="s">
        <v>4</v>
      </c>
    </row>
    <row r="7" spans="1:10" x14ac:dyDescent="0.15">
      <c r="B7" s="3"/>
      <c r="C7" s="4" t="s">
        <v>5</v>
      </c>
      <c r="D7" s="4" t="s">
        <v>6</v>
      </c>
      <c r="E7" s="5" t="s">
        <v>7</v>
      </c>
    </row>
    <row r="8" spans="1:10" x14ac:dyDescent="0.15">
      <c r="B8" s="6" t="s">
        <v>8</v>
      </c>
      <c r="C8" s="7" t="s">
        <v>9</v>
      </c>
      <c r="D8" s="7" t="s">
        <v>10</v>
      </c>
      <c r="E8" s="293" t="s">
        <v>11</v>
      </c>
    </row>
    <row r="9" spans="1:10" x14ac:dyDescent="0.15">
      <c r="B9" s="9"/>
      <c r="C9" s="294" t="s">
        <v>12</v>
      </c>
      <c r="D9" s="294" t="s">
        <v>12</v>
      </c>
      <c r="E9" s="46" t="s">
        <v>13</v>
      </c>
    </row>
    <row r="10" spans="1:10" x14ac:dyDescent="0.15">
      <c r="B10" s="12"/>
      <c r="C10" s="490"/>
      <c r="D10" s="490"/>
      <c r="E10" s="491" t="str">
        <f>IF(C10=0,"-",D10/C10)</f>
        <v>-</v>
      </c>
    </row>
    <row r="11" spans="1:10" x14ac:dyDescent="0.15">
      <c r="B11" s="12"/>
      <c r="C11" s="490"/>
      <c r="D11" s="490"/>
      <c r="E11" s="491" t="str">
        <f>IF(C11=0,"-",D11/C11)</f>
        <v>-</v>
      </c>
    </row>
    <row r="12" spans="1:10" ht="12.75" thickBot="1" x14ac:dyDescent="0.2">
      <c r="B12" s="106" t="s">
        <v>14</v>
      </c>
      <c r="C12" s="492">
        <f>SUM(C10:C11)</f>
        <v>0</v>
      </c>
      <c r="D12" s="492">
        <f>SUM(D10:D11)</f>
        <v>0</v>
      </c>
      <c r="E12" s="493" t="str">
        <f>IF(C12=0,"-",D12/C12)</f>
        <v>-</v>
      </c>
    </row>
    <row r="14" spans="1:10" x14ac:dyDescent="0.15">
      <c r="B14" s="1" t="s">
        <v>15</v>
      </c>
    </row>
    <row r="15" spans="1:10" ht="12.75" thickBot="1" x14ac:dyDescent="0.2">
      <c r="B15" s="1" t="s">
        <v>16</v>
      </c>
      <c r="C15" s="17"/>
    </row>
    <row r="16" spans="1:10" x14ac:dyDescent="0.15">
      <c r="B16" s="3" t="s">
        <v>17</v>
      </c>
      <c r="C16" s="4" t="s">
        <v>18</v>
      </c>
      <c r="D16" s="18" t="s">
        <v>19</v>
      </c>
      <c r="E16" s="18" t="s">
        <v>20</v>
      </c>
      <c r="F16" s="18" t="s">
        <v>21</v>
      </c>
      <c r="G16" s="4" t="s">
        <v>22</v>
      </c>
      <c r="H16" s="19" t="s">
        <v>23</v>
      </c>
      <c r="I16" s="5" t="s">
        <v>24</v>
      </c>
      <c r="J16" s="20"/>
    </row>
    <row r="17" spans="2:11" x14ac:dyDescent="0.15">
      <c r="B17" s="6" t="s">
        <v>25</v>
      </c>
      <c r="C17" s="7" t="s">
        <v>26</v>
      </c>
      <c r="D17" s="21"/>
      <c r="E17" s="21" t="s">
        <v>27</v>
      </c>
      <c r="F17" s="21"/>
      <c r="G17" s="7" t="s">
        <v>28</v>
      </c>
      <c r="H17" s="22" t="s">
        <v>29</v>
      </c>
      <c r="I17" s="8" t="s">
        <v>30</v>
      </c>
    </row>
    <row r="18" spans="2:11" x14ac:dyDescent="0.15">
      <c r="B18" s="6" t="s">
        <v>31</v>
      </c>
      <c r="C18" s="7" t="s">
        <v>32</v>
      </c>
      <c r="D18" s="21"/>
      <c r="E18" s="21" t="s">
        <v>33</v>
      </c>
      <c r="F18" s="21"/>
      <c r="G18" s="7" t="s">
        <v>34</v>
      </c>
      <c r="H18" s="22"/>
      <c r="I18" s="8" t="s">
        <v>35</v>
      </c>
    </row>
    <row r="19" spans="2:11" x14ac:dyDescent="0.15">
      <c r="B19" s="23"/>
      <c r="C19" s="7" t="s">
        <v>36</v>
      </c>
      <c r="D19" s="131" t="s">
        <v>37</v>
      </c>
      <c r="E19" s="63" t="s">
        <v>38</v>
      </c>
      <c r="F19" s="63" t="s">
        <v>39</v>
      </c>
      <c r="G19" s="79" t="s">
        <v>40</v>
      </c>
      <c r="H19" s="45" t="s">
        <v>40</v>
      </c>
      <c r="I19" s="46" t="s">
        <v>41</v>
      </c>
    </row>
    <row r="20" spans="2:11" x14ac:dyDescent="0.15">
      <c r="B20" s="25"/>
      <c r="C20" s="483"/>
      <c r="D20" s="484"/>
      <c r="E20" s="485">
        <f>C20*D20*10</f>
        <v>0</v>
      </c>
      <c r="F20" s="368"/>
      <c r="G20" s="401">
        <f>(E20*F20)/1000</f>
        <v>0</v>
      </c>
      <c r="H20" s="474" t="s">
        <v>42</v>
      </c>
      <c r="I20" s="392"/>
    </row>
    <row r="21" spans="2:11" x14ac:dyDescent="0.15">
      <c r="B21" s="12"/>
      <c r="C21" s="454">
        <v>0</v>
      </c>
      <c r="D21" s="482"/>
      <c r="E21" s="485">
        <f>C21*D21*10</f>
        <v>0</v>
      </c>
      <c r="F21" s="368"/>
      <c r="G21" s="401">
        <f>(E21*F21)/1000</f>
        <v>0</v>
      </c>
      <c r="H21" s="474"/>
      <c r="I21" s="392"/>
    </row>
    <row r="22" spans="2:11" ht="12.75" thickBot="1" x14ac:dyDescent="0.2">
      <c r="B22" s="106" t="s">
        <v>14</v>
      </c>
      <c r="C22" s="486"/>
      <c r="D22" s="487"/>
      <c r="E22" s="488">
        <f>SUM(E20:E21)</f>
        <v>0</v>
      </c>
      <c r="F22" s="458"/>
      <c r="G22" s="488">
        <f>SUM(G20:G21)</f>
        <v>0</v>
      </c>
      <c r="H22" s="420"/>
      <c r="I22" s="489">
        <f>IF(E12="-",-H22,(G22+H27)*E12-H22)</f>
        <v>0</v>
      </c>
    </row>
    <row r="23" spans="2:11" ht="12.75" thickBot="1" x14ac:dyDescent="0.2">
      <c r="E23" s="1" t="s">
        <v>43</v>
      </c>
    </row>
    <row r="24" spans="2:11" x14ac:dyDescent="0.15">
      <c r="H24" s="41" t="s">
        <v>44</v>
      </c>
    </row>
    <row r="25" spans="2:11" x14ac:dyDescent="0.15">
      <c r="H25" s="42" t="s">
        <v>45</v>
      </c>
    </row>
    <row r="26" spans="2:11" x14ac:dyDescent="0.15">
      <c r="H26" s="42" t="s">
        <v>46</v>
      </c>
    </row>
    <row r="27" spans="2:11" ht="12.75" thickBot="1" x14ac:dyDescent="0.2">
      <c r="H27" s="43"/>
    </row>
    <row r="28" spans="2:11" x14ac:dyDescent="0.15">
      <c r="H28" s="17"/>
    </row>
    <row r="29" spans="2:11" ht="12.75" thickBot="1" x14ac:dyDescent="0.2">
      <c r="B29" s="1" t="s">
        <v>47</v>
      </c>
    </row>
    <row r="30" spans="2:11" x14ac:dyDescent="0.15">
      <c r="B30" s="3" t="s">
        <v>17</v>
      </c>
      <c r="C30" s="4" t="s">
        <v>18</v>
      </c>
      <c r="D30" s="18" t="s">
        <v>48</v>
      </c>
      <c r="E30" s="4" t="s">
        <v>20</v>
      </c>
      <c r="F30" s="19" t="s">
        <v>49</v>
      </c>
      <c r="G30" s="5" t="s">
        <v>50</v>
      </c>
      <c r="K30" s="17"/>
    </row>
    <row r="31" spans="2:11" x14ac:dyDescent="0.15">
      <c r="B31" s="6" t="s">
        <v>25</v>
      </c>
      <c r="C31" s="7" t="s">
        <v>51</v>
      </c>
      <c r="D31" s="21" t="s">
        <v>52</v>
      </c>
      <c r="E31" s="7" t="s">
        <v>53</v>
      </c>
      <c r="F31" s="22" t="s">
        <v>54</v>
      </c>
      <c r="G31" s="8"/>
      <c r="K31" s="17"/>
    </row>
    <row r="32" spans="2:11" x14ac:dyDescent="0.15">
      <c r="B32" s="6" t="s">
        <v>31</v>
      </c>
      <c r="C32" s="7" t="s">
        <v>55</v>
      </c>
      <c r="D32" s="21"/>
      <c r="E32" s="7" t="s">
        <v>33</v>
      </c>
      <c r="F32" s="22" t="s">
        <v>56</v>
      </c>
      <c r="G32" s="295" t="s">
        <v>57</v>
      </c>
      <c r="K32" s="17"/>
    </row>
    <row r="33" spans="2:11" x14ac:dyDescent="0.15">
      <c r="B33" s="44"/>
      <c r="C33" s="21" t="s">
        <v>58</v>
      </c>
      <c r="D33" s="21" t="s">
        <v>59</v>
      </c>
      <c r="E33" s="7" t="s">
        <v>60</v>
      </c>
      <c r="F33" s="45" t="s">
        <v>61</v>
      </c>
      <c r="G33" s="46" t="s">
        <v>62</v>
      </c>
    </row>
    <row r="34" spans="2:11" x14ac:dyDescent="0.15">
      <c r="B34" s="25"/>
      <c r="C34" s="26"/>
      <c r="D34" s="482">
        <v>1</v>
      </c>
      <c r="E34" s="476">
        <f>C34*D34*10/1000</f>
        <v>0</v>
      </c>
      <c r="F34" s="477"/>
      <c r="G34" s="478"/>
    </row>
    <row r="35" spans="2:11" x14ac:dyDescent="0.15">
      <c r="B35" s="50"/>
      <c r="C35" s="33"/>
      <c r="D35" s="34"/>
      <c r="E35" s="476">
        <f>C35*D35*10/1000</f>
        <v>0</v>
      </c>
      <c r="F35" s="479"/>
      <c r="G35" s="480"/>
    </row>
    <row r="36" spans="2:11" ht="12.75" thickBot="1" x14ac:dyDescent="0.2">
      <c r="B36" s="106" t="s">
        <v>14</v>
      </c>
      <c r="C36" s="35"/>
      <c r="D36" s="36"/>
      <c r="E36" s="481">
        <f>SUM(E34:E35)</f>
        <v>0</v>
      </c>
      <c r="F36" s="420"/>
      <c r="G36" s="379">
        <f>IF(E12="-",-F36,(E36+F41)*E12-F36)</f>
        <v>0</v>
      </c>
    </row>
    <row r="37" spans="2:11" ht="12.75" thickBot="1" x14ac:dyDescent="0.2">
      <c r="C37" s="55"/>
      <c r="D37" s="55"/>
      <c r="E37" s="1" t="s">
        <v>63</v>
      </c>
    </row>
    <row r="38" spans="2:11" x14ac:dyDescent="0.15">
      <c r="C38" s="55"/>
      <c r="F38" s="41" t="s">
        <v>64</v>
      </c>
    </row>
    <row r="39" spans="2:11" x14ac:dyDescent="0.15">
      <c r="F39" s="42" t="s">
        <v>65</v>
      </c>
    </row>
    <row r="40" spans="2:11" x14ac:dyDescent="0.15">
      <c r="F40" s="42" t="s">
        <v>66</v>
      </c>
    </row>
    <row r="41" spans="2:11" ht="12.75" thickBot="1" x14ac:dyDescent="0.2">
      <c r="F41" s="43"/>
    </row>
    <row r="43" spans="2:11" ht="12.75" thickBot="1" x14ac:dyDescent="0.2">
      <c r="B43" s="1" t="s">
        <v>67</v>
      </c>
    </row>
    <row r="44" spans="2:11" x14ac:dyDescent="0.15">
      <c r="B44" s="3" t="s">
        <v>17</v>
      </c>
      <c r="C44" s="56" t="s">
        <v>68</v>
      </c>
      <c r="D44" s="57"/>
      <c r="E44" s="57"/>
      <c r="F44" s="58"/>
      <c r="G44" s="59"/>
      <c r="H44" s="18" t="s">
        <v>69</v>
      </c>
      <c r="I44" s="4" t="s">
        <v>20</v>
      </c>
      <c r="J44" s="19" t="s">
        <v>70</v>
      </c>
      <c r="K44" s="5" t="s">
        <v>24</v>
      </c>
    </row>
    <row r="45" spans="2:11" x14ac:dyDescent="0.15">
      <c r="B45" s="6" t="s">
        <v>25</v>
      </c>
      <c r="C45" s="60"/>
      <c r="D45" s="61" t="s">
        <v>71</v>
      </c>
      <c r="E45" s="61" t="s">
        <v>72</v>
      </c>
      <c r="F45" s="61" t="s">
        <v>73</v>
      </c>
      <c r="G45" s="62" t="s">
        <v>74</v>
      </c>
      <c r="H45" s="21" t="s">
        <v>75</v>
      </c>
      <c r="I45" s="7" t="s">
        <v>76</v>
      </c>
      <c r="J45" s="22" t="s">
        <v>77</v>
      </c>
      <c r="K45" s="11"/>
    </row>
    <row r="46" spans="2:11" x14ac:dyDescent="0.15">
      <c r="B46" s="6" t="s">
        <v>31</v>
      </c>
      <c r="C46" s="60"/>
      <c r="D46" s="21"/>
      <c r="E46" s="21"/>
      <c r="F46" s="21"/>
      <c r="G46" s="62"/>
      <c r="H46" s="21" t="s">
        <v>78</v>
      </c>
      <c r="I46" s="7" t="s">
        <v>33</v>
      </c>
      <c r="J46" s="22" t="s">
        <v>30</v>
      </c>
      <c r="K46" s="295" t="s">
        <v>57</v>
      </c>
    </row>
    <row r="47" spans="2:11" x14ac:dyDescent="0.15">
      <c r="B47" s="110"/>
      <c r="C47" s="63" t="s">
        <v>58</v>
      </c>
      <c r="D47" s="63" t="s">
        <v>58</v>
      </c>
      <c r="E47" s="63" t="s">
        <v>79</v>
      </c>
      <c r="F47" s="63" t="s">
        <v>79</v>
      </c>
      <c r="G47" s="63" t="s">
        <v>79</v>
      </c>
      <c r="H47" s="21" t="s">
        <v>80</v>
      </c>
      <c r="I47" s="7" t="s">
        <v>81</v>
      </c>
      <c r="J47" s="45" t="s">
        <v>82</v>
      </c>
      <c r="K47" s="46" t="s">
        <v>83</v>
      </c>
    </row>
    <row r="48" spans="2:11" x14ac:dyDescent="0.15">
      <c r="B48" s="25"/>
      <c r="C48" s="472">
        <f>SUM(D48:G48)</f>
        <v>0</v>
      </c>
      <c r="D48" s="403"/>
      <c r="E48" s="403"/>
      <c r="F48" s="384"/>
      <c r="G48" s="403"/>
      <c r="H48" s="473"/>
      <c r="I48" s="401">
        <f>C48*H48*10/1000</f>
        <v>0</v>
      </c>
      <c r="J48" s="474"/>
      <c r="K48" s="392"/>
    </row>
    <row r="49" spans="2:17" x14ac:dyDescent="0.15">
      <c r="B49" s="50"/>
      <c r="C49" s="384">
        <f>SUM(D49:G49)</f>
        <v>0</v>
      </c>
      <c r="D49" s="384"/>
      <c r="E49" s="384"/>
      <c r="F49" s="384"/>
      <c r="G49" s="384"/>
      <c r="H49" s="473"/>
      <c r="I49" s="401">
        <f>C49*H49*10/1000</f>
        <v>0</v>
      </c>
      <c r="J49" s="474"/>
      <c r="K49" s="392"/>
    </row>
    <row r="50" spans="2:17" ht="12.75" thickBot="1" x14ac:dyDescent="0.2">
      <c r="B50" s="106" t="s">
        <v>14</v>
      </c>
      <c r="C50" s="394"/>
      <c r="D50" s="394"/>
      <c r="E50" s="394"/>
      <c r="F50" s="394"/>
      <c r="G50" s="395"/>
      <c r="H50" s="475">
        <f>SUM(H48:H49)</f>
        <v>0</v>
      </c>
      <c r="I50" s="447">
        <f>SUM(I48:I49)</f>
        <v>0</v>
      </c>
      <c r="J50" s="420"/>
      <c r="K50" s="379">
        <f>IF(E12="-",-J50,(I50+J55)*E12-J50)</f>
        <v>0</v>
      </c>
    </row>
    <row r="51" spans="2:17" ht="12.75" thickBot="1" x14ac:dyDescent="0.2">
      <c r="C51" s="55"/>
      <c r="D51" s="55"/>
      <c r="E51" s="55"/>
      <c r="F51" s="55"/>
      <c r="G51" s="55"/>
      <c r="H51" s="55"/>
      <c r="I51" s="1" t="s">
        <v>84</v>
      </c>
      <c r="J51" s="17"/>
    </row>
    <row r="52" spans="2:17" x14ac:dyDescent="0.15">
      <c r="C52" s="55"/>
      <c r="D52" s="55"/>
      <c r="E52" s="55"/>
      <c r="F52" s="55"/>
      <c r="G52" s="55"/>
      <c r="H52" s="55"/>
      <c r="J52" s="41" t="s">
        <v>85</v>
      </c>
    </row>
    <row r="53" spans="2:17" x14ac:dyDescent="0.15">
      <c r="C53" s="55"/>
      <c r="D53" s="55"/>
      <c r="E53" s="55"/>
      <c r="F53" s="55"/>
      <c r="G53" s="55"/>
      <c r="H53" s="55"/>
      <c r="J53" s="42" t="s">
        <v>86</v>
      </c>
    </row>
    <row r="54" spans="2:17" x14ac:dyDescent="0.15">
      <c r="C54" s="55"/>
      <c r="D54" s="55"/>
      <c r="E54" s="55"/>
      <c r="F54" s="55"/>
      <c r="G54" s="55"/>
      <c r="H54" s="55"/>
      <c r="J54" s="72" t="s">
        <v>87</v>
      </c>
    </row>
    <row r="55" spans="2:17" ht="12.75" thickBot="1" x14ac:dyDescent="0.2">
      <c r="C55" s="55"/>
      <c r="D55" s="55"/>
      <c r="E55" s="55"/>
      <c r="F55" s="55"/>
      <c r="G55" s="55"/>
      <c r="H55" s="55"/>
      <c r="J55" s="73"/>
    </row>
    <row r="56" spans="2:17" x14ac:dyDescent="0.15">
      <c r="C56" s="55"/>
      <c r="D56" s="55"/>
      <c r="E56" s="55"/>
      <c r="F56" s="55"/>
      <c r="G56" s="55"/>
      <c r="H56" s="55"/>
      <c r="I56" s="17"/>
      <c r="J56" s="17"/>
    </row>
    <row r="57" spans="2:17" ht="12.75" thickBot="1" x14ac:dyDescent="0.2">
      <c r="B57" s="1" t="s">
        <v>88</v>
      </c>
      <c r="C57" s="17"/>
      <c r="D57" s="17"/>
      <c r="E57" s="17"/>
      <c r="F57" s="17"/>
      <c r="G57" s="17"/>
      <c r="H57" s="17"/>
      <c r="I57" s="17"/>
      <c r="J57" s="17"/>
      <c r="L57" s="17"/>
    </row>
    <row r="58" spans="2:17" x14ac:dyDescent="0.15">
      <c r="B58" s="3" t="s">
        <v>17</v>
      </c>
      <c r="C58" s="74" t="s">
        <v>89</v>
      </c>
      <c r="D58" s="75"/>
      <c r="E58" s="57"/>
      <c r="F58" s="57"/>
      <c r="G58" s="76" t="s">
        <v>90</v>
      </c>
      <c r="H58" s="57"/>
      <c r="I58" s="57"/>
      <c r="J58" s="59"/>
      <c r="K58" s="89" t="s">
        <v>91</v>
      </c>
      <c r="L58" s="17"/>
      <c r="M58" s="17"/>
      <c r="N58" s="17"/>
      <c r="O58" s="17"/>
      <c r="Q58" s="17"/>
    </row>
    <row r="59" spans="2:17" x14ac:dyDescent="0.15">
      <c r="B59" s="6" t="s">
        <v>25</v>
      </c>
      <c r="C59" s="62"/>
      <c r="D59" s="61" t="s">
        <v>92</v>
      </c>
      <c r="E59" s="61" t="s">
        <v>93</v>
      </c>
      <c r="F59" s="502" t="s">
        <v>94</v>
      </c>
      <c r="G59" s="22"/>
      <c r="H59" s="62" t="s">
        <v>92</v>
      </c>
      <c r="I59" s="21" t="s">
        <v>93</v>
      </c>
      <c r="J59" s="21" t="s">
        <v>94</v>
      </c>
      <c r="K59" s="180" t="s">
        <v>95</v>
      </c>
      <c r="L59" s="17"/>
      <c r="M59" s="17"/>
      <c r="N59" s="17"/>
      <c r="O59" s="17"/>
      <c r="Q59" s="17"/>
    </row>
    <row r="60" spans="2:17" x14ac:dyDescent="0.15">
      <c r="B60" s="77" t="s">
        <v>31</v>
      </c>
      <c r="C60" s="78" t="s">
        <v>41</v>
      </c>
      <c r="D60" s="63" t="s">
        <v>41</v>
      </c>
      <c r="E60" s="63" t="s">
        <v>41</v>
      </c>
      <c r="F60" s="79" t="s">
        <v>41</v>
      </c>
      <c r="G60" s="45" t="s">
        <v>41</v>
      </c>
      <c r="H60" s="78" t="s">
        <v>41</v>
      </c>
      <c r="I60" s="63" t="s">
        <v>41</v>
      </c>
      <c r="J60" s="63" t="s">
        <v>41</v>
      </c>
      <c r="K60" s="90" t="s">
        <v>41</v>
      </c>
      <c r="L60" s="17"/>
      <c r="M60" s="17"/>
      <c r="N60" s="17"/>
      <c r="O60" s="17"/>
      <c r="Q60" s="17"/>
    </row>
    <row r="61" spans="2:17" x14ac:dyDescent="0.15">
      <c r="B61" s="9"/>
      <c r="C61" s="386">
        <f>SUM(D61:F61)</f>
        <v>0</v>
      </c>
      <c r="D61" s="464"/>
      <c r="E61" s="464"/>
      <c r="F61" s="465"/>
      <c r="G61" s="466">
        <f>SUM(H61:J61)</f>
        <v>0</v>
      </c>
      <c r="H61" s="467"/>
      <c r="I61" s="464"/>
      <c r="J61" s="464"/>
      <c r="K61" s="392"/>
      <c r="L61" s="17"/>
      <c r="M61" s="17"/>
      <c r="N61" s="17"/>
      <c r="O61" s="17"/>
      <c r="Q61" s="17"/>
    </row>
    <row r="62" spans="2:17" x14ac:dyDescent="0.15">
      <c r="B62" s="12"/>
      <c r="C62" s="386">
        <f>SUM(D62:F62)</f>
        <v>0</v>
      </c>
      <c r="D62" s="386"/>
      <c r="E62" s="386"/>
      <c r="F62" s="451"/>
      <c r="G62" s="452">
        <f>SUM(H62:J62)</f>
        <v>0</v>
      </c>
      <c r="H62" s="468"/>
      <c r="I62" s="386"/>
      <c r="J62" s="386"/>
      <c r="K62" s="392"/>
      <c r="L62" s="17"/>
      <c r="M62" s="17"/>
      <c r="N62" s="17"/>
      <c r="O62" s="17"/>
      <c r="Q62" s="17"/>
    </row>
    <row r="63" spans="2:17" ht="12.75" thickBot="1" x14ac:dyDescent="0.2">
      <c r="B63" s="106" t="s">
        <v>14</v>
      </c>
      <c r="C63" s="414">
        <f t="shared" ref="C63:J63" si="0">SUM(C61:C62)</f>
        <v>0</v>
      </c>
      <c r="D63" s="414">
        <f t="shared" si="0"/>
        <v>0</v>
      </c>
      <c r="E63" s="414">
        <f t="shared" si="0"/>
        <v>0</v>
      </c>
      <c r="F63" s="414">
        <f t="shared" si="0"/>
        <v>0</v>
      </c>
      <c r="G63" s="469">
        <f t="shared" si="0"/>
        <v>0</v>
      </c>
      <c r="H63" s="470">
        <f t="shared" si="0"/>
        <v>0</v>
      </c>
      <c r="I63" s="470">
        <f t="shared" si="0"/>
        <v>0</v>
      </c>
      <c r="J63" s="470">
        <f t="shared" si="0"/>
        <v>0</v>
      </c>
      <c r="K63" s="471">
        <f>IF(E12="-",-G63,(C63+F68)*E12-G63)</f>
        <v>0</v>
      </c>
      <c r="L63" s="17"/>
      <c r="M63" s="17"/>
      <c r="N63" s="17"/>
      <c r="O63" s="17"/>
      <c r="Q63" s="17"/>
    </row>
    <row r="64" spans="2:17" ht="12.75" thickBot="1" x14ac:dyDescent="0.2">
      <c r="C64" s="17"/>
      <c r="D64" s="17"/>
      <c r="E64" s="17"/>
      <c r="F64" s="17"/>
      <c r="G64" s="17"/>
      <c r="H64" s="17"/>
      <c r="I64" s="17"/>
      <c r="J64" s="17"/>
      <c r="L64" s="17"/>
    </row>
    <row r="65" spans="2:14" x14ac:dyDescent="0.15">
      <c r="C65" s="17"/>
      <c r="D65" s="17"/>
      <c r="E65" s="17"/>
      <c r="F65" s="41" t="s">
        <v>96</v>
      </c>
      <c r="G65" s="17"/>
      <c r="H65" s="17"/>
      <c r="I65" s="17"/>
      <c r="L65" s="17"/>
    </row>
    <row r="66" spans="2:14" x14ac:dyDescent="0.15">
      <c r="C66" s="17"/>
      <c r="D66" s="17"/>
      <c r="E66" s="17"/>
      <c r="F66" s="42" t="s">
        <v>97</v>
      </c>
      <c r="G66" s="17"/>
      <c r="H66" s="17"/>
      <c r="I66" s="17"/>
      <c r="L66" s="17"/>
    </row>
    <row r="67" spans="2:14" x14ac:dyDescent="0.15">
      <c r="C67" s="17"/>
      <c r="D67" s="17"/>
      <c r="E67" s="17"/>
      <c r="F67" s="72" t="s">
        <v>41</v>
      </c>
      <c r="G67" s="17"/>
      <c r="H67" s="17"/>
      <c r="I67" s="17"/>
      <c r="L67" s="17"/>
    </row>
    <row r="68" spans="2:14" ht="12.75" thickBot="1" x14ac:dyDescent="0.2">
      <c r="C68" s="17"/>
      <c r="D68" s="17"/>
      <c r="E68" s="17"/>
      <c r="F68" s="73"/>
      <c r="G68" s="17"/>
      <c r="H68" s="17"/>
      <c r="I68" s="17"/>
      <c r="L68" s="17"/>
    </row>
    <row r="69" spans="2:14" x14ac:dyDescent="0.15">
      <c r="C69" s="17"/>
      <c r="D69" s="17"/>
      <c r="E69" s="17"/>
      <c r="F69" s="17"/>
      <c r="G69" s="17"/>
      <c r="H69" s="17"/>
      <c r="I69" s="17"/>
      <c r="L69" s="17"/>
    </row>
    <row r="70" spans="2:14" x14ac:dyDescent="0.15">
      <c r="C70" s="17"/>
      <c r="D70" s="17"/>
      <c r="E70" s="17"/>
      <c r="F70" s="17"/>
      <c r="G70" s="17"/>
      <c r="H70" s="17"/>
      <c r="I70" s="17"/>
      <c r="L70" s="17"/>
    </row>
    <row r="71" spans="2:14" x14ac:dyDescent="0.15">
      <c r="C71" s="17"/>
      <c r="D71" s="17"/>
      <c r="E71" s="17"/>
      <c r="F71" s="17"/>
      <c r="G71" s="17"/>
      <c r="H71" s="17"/>
      <c r="I71" s="17"/>
      <c r="J71" s="17"/>
      <c r="L71" s="17"/>
    </row>
    <row r="72" spans="2:14" ht="12.75" thickBot="1" x14ac:dyDescent="0.2">
      <c r="B72" s="1" t="s">
        <v>98</v>
      </c>
      <c r="D72" s="1" t="s">
        <v>99</v>
      </c>
      <c r="N72" s="17"/>
    </row>
    <row r="73" spans="2:14" x14ac:dyDescent="0.15">
      <c r="B73" s="92" t="s">
        <v>100</v>
      </c>
      <c r="C73" s="93"/>
      <c r="D73" s="375">
        <f>I22</f>
        <v>0</v>
      </c>
      <c r="F73" s="17"/>
      <c r="N73" s="17"/>
    </row>
    <row r="74" spans="2:14" x14ac:dyDescent="0.15">
      <c r="B74" s="50" t="s">
        <v>101</v>
      </c>
      <c r="C74" s="95"/>
      <c r="D74" s="376">
        <f>G36</f>
        <v>0</v>
      </c>
      <c r="F74" s="17"/>
      <c r="N74" s="17"/>
    </row>
    <row r="75" spans="2:14" x14ac:dyDescent="0.15">
      <c r="B75" s="50" t="s">
        <v>102</v>
      </c>
      <c r="C75" s="95"/>
      <c r="D75" s="376">
        <f>K50</f>
        <v>0</v>
      </c>
      <c r="F75" s="17"/>
      <c r="N75" s="17"/>
    </row>
    <row r="76" spans="2:14" x14ac:dyDescent="0.15">
      <c r="B76" s="50" t="s">
        <v>103</v>
      </c>
      <c r="C76" s="97"/>
      <c r="D76" s="421">
        <f>K63</f>
        <v>0</v>
      </c>
      <c r="F76" s="17"/>
      <c r="N76" s="17"/>
    </row>
    <row r="77" spans="2:14" ht="12.75" thickBot="1" x14ac:dyDescent="0.2">
      <c r="B77" s="99" t="s">
        <v>104</v>
      </c>
      <c r="C77" s="100"/>
      <c r="D77" s="379">
        <f>SUM(D73:D76)</f>
        <v>0</v>
      </c>
      <c r="F77" s="17"/>
      <c r="N77" s="17"/>
    </row>
    <row r="78" spans="2:14" x14ac:dyDescent="0.15">
      <c r="N78" s="17"/>
    </row>
    <row r="79" spans="2:14" x14ac:dyDescent="0.15">
      <c r="B79" s="1" t="s">
        <v>105</v>
      </c>
    </row>
    <row r="80" spans="2:14" ht="12.75" thickBot="1" x14ac:dyDescent="0.2">
      <c r="B80" s="1" t="s">
        <v>106</v>
      </c>
    </row>
    <row r="81" spans="2:13" x14ac:dyDescent="0.15">
      <c r="B81" s="495"/>
      <c r="C81" s="18" t="s">
        <v>5</v>
      </c>
      <c r="D81" s="18" t="s">
        <v>69</v>
      </c>
      <c r="E81" s="18" t="s">
        <v>107</v>
      </c>
      <c r="F81" s="4" t="s">
        <v>108</v>
      </c>
      <c r="G81" s="19" t="s">
        <v>109</v>
      </c>
      <c r="H81" s="5" t="s">
        <v>110</v>
      </c>
    </row>
    <row r="82" spans="2:13" x14ac:dyDescent="0.15">
      <c r="B82" s="44" t="s">
        <v>111</v>
      </c>
      <c r="C82" s="21" t="s">
        <v>112</v>
      </c>
      <c r="D82" s="21" t="s">
        <v>113</v>
      </c>
      <c r="E82" s="21" t="s">
        <v>114</v>
      </c>
      <c r="F82" s="7" t="s">
        <v>115</v>
      </c>
      <c r="G82" s="22" t="s">
        <v>116</v>
      </c>
      <c r="H82" s="8"/>
    </row>
    <row r="83" spans="2:13" x14ac:dyDescent="0.15">
      <c r="B83" s="44"/>
      <c r="C83" s="21"/>
      <c r="D83" s="21"/>
      <c r="E83" s="21" t="s">
        <v>78</v>
      </c>
      <c r="F83" s="7" t="s">
        <v>117</v>
      </c>
      <c r="G83" s="22"/>
      <c r="H83" s="8" t="s">
        <v>118</v>
      </c>
    </row>
    <row r="84" spans="2:13" x14ac:dyDescent="0.15">
      <c r="B84" s="44"/>
      <c r="C84" s="21" t="s">
        <v>119</v>
      </c>
      <c r="D84" s="21" t="s">
        <v>120</v>
      </c>
      <c r="E84" s="21" t="s">
        <v>121</v>
      </c>
      <c r="F84" s="79" t="s">
        <v>40</v>
      </c>
      <c r="G84" s="45" t="s">
        <v>40</v>
      </c>
      <c r="H84" s="46" t="s">
        <v>82</v>
      </c>
    </row>
    <row r="85" spans="2:13" x14ac:dyDescent="0.15">
      <c r="B85" s="25"/>
      <c r="C85" s="101"/>
      <c r="D85" s="102"/>
      <c r="E85" s="66"/>
      <c r="F85" s="373">
        <f>(C85+D85)*E85</f>
        <v>0</v>
      </c>
      <c r="G85" s="461"/>
      <c r="H85" s="392"/>
    </row>
    <row r="86" spans="2:13" x14ac:dyDescent="0.15">
      <c r="B86" s="50"/>
      <c r="C86" s="30"/>
      <c r="D86" s="102"/>
      <c r="E86" s="66"/>
      <c r="F86" s="373">
        <f>(C86+D86)*E86</f>
        <v>0</v>
      </c>
      <c r="G86" s="437"/>
      <c r="H86" s="392"/>
    </row>
    <row r="87" spans="2:13" ht="12.75" thickBot="1" x14ac:dyDescent="0.2">
      <c r="B87" s="106" t="s">
        <v>14</v>
      </c>
      <c r="C87" s="68"/>
      <c r="D87" s="68"/>
      <c r="E87" s="69"/>
      <c r="F87" s="462">
        <f>SUM(F85:F86)</f>
        <v>0</v>
      </c>
      <c r="G87" s="463">
        <f>SUM(G85:G86)</f>
        <v>0</v>
      </c>
      <c r="H87" s="379">
        <f>IF(E12="-",-G87,F87*E12-G87)</f>
        <v>0</v>
      </c>
    </row>
    <row r="88" spans="2:13" x14ac:dyDescent="0.15">
      <c r="F88" s="1" t="s">
        <v>122</v>
      </c>
    </row>
    <row r="90" spans="2:13" x14ac:dyDescent="0.15">
      <c r="B90" s="1" t="s">
        <v>123</v>
      </c>
    </row>
    <row r="91" spans="2:13" ht="12.75" thickBot="1" x14ac:dyDescent="0.2">
      <c r="B91" s="1" t="s">
        <v>124</v>
      </c>
    </row>
    <row r="92" spans="2:13" ht="13.5" customHeight="1" x14ac:dyDescent="0.15">
      <c r="B92" s="109"/>
      <c r="C92" s="504" t="s">
        <v>125</v>
      </c>
      <c r="D92" s="505"/>
      <c r="E92" s="506"/>
      <c r="F92" s="504" t="s">
        <v>126</v>
      </c>
      <c r="G92" s="505"/>
      <c r="H92" s="506"/>
      <c r="I92" s="504" t="s">
        <v>127</v>
      </c>
      <c r="J92" s="505"/>
      <c r="K92" s="18" t="s">
        <v>128</v>
      </c>
      <c r="L92" s="18" t="s">
        <v>129</v>
      </c>
      <c r="M92" s="5" t="s">
        <v>130</v>
      </c>
    </row>
    <row r="93" spans="2:13" x14ac:dyDescent="0.15">
      <c r="B93" s="44" t="s">
        <v>111</v>
      </c>
      <c r="C93" s="21" t="s">
        <v>131</v>
      </c>
      <c r="D93" s="21" t="s">
        <v>132</v>
      </c>
      <c r="E93" s="21" t="s">
        <v>133</v>
      </c>
      <c r="F93" s="21" t="s">
        <v>134</v>
      </c>
      <c r="G93" s="21" t="s">
        <v>135</v>
      </c>
      <c r="H93" s="21" t="s">
        <v>136</v>
      </c>
      <c r="I93" s="21" t="s">
        <v>137</v>
      </c>
      <c r="J93" s="21" t="s">
        <v>138</v>
      </c>
      <c r="L93" s="21" t="s">
        <v>139</v>
      </c>
      <c r="M93" s="8"/>
    </row>
    <row r="94" spans="2:13" x14ac:dyDescent="0.15">
      <c r="B94" s="110"/>
      <c r="C94" s="21" t="s">
        <v>140</v>
      </c>
      <c r="D94" s="21" t="s">
        <v>141</v>
      </c>
      <c r="E94" s="21" t="s">
        <v>142</v>
      </c>
      <c r="F94" s="21" t="s">
        <v>143</v>
      </c>
      <c r="G94" s="21" t="s">
        <v>144</v>
      </c>
      <c r="H94" s="21" t="s">
        <v>145</v>
      </c>
      <c r="I94" s="21" t="s">
        <v>146</v>
      </c>
      <c r="J94" s="21" t="s">
        <v>144</v>
      </c>
      <c r="K94" s="7" t="s">
        <v>147</v>
      </c>
      <c r="L94" s="60"/>
      <c r="M94" s="8" t="s">
        <v>148</v>
      </c>
    </row>
    <row r="95" spans="2:13" x14ac:dyDescent="0.15">
      <c r="B95" s="110"/>
      <c r="C95" s="21" t="s">
        <v>149</v>
      </c>
      <c r="D95" s="21" t="s">
        <v>150</v>
      </c>
      <c r="E95" s="21" t="s">
        <v>151</v>
      </c>
      <c r="F95" s="21" t="s">
        <v>149</v>
      </c>
      <c r="G95" s="21" t="s">
        <v>150</v>
      </c>
      <c r="H95" s="21" t="s">
        <v>151</v>
      </c>
      <c r="I95" s="21" t="s">
        <v>152</v>
      </c>
      <c r="J95" s="21" t="s">
        <v>153</v>
      </c>
      <c r="K95" s="7" t="s">
        <v>151</v>
      </c>
      <c r="L95" s="63" t="s">
        <v>154</v>
      </c>
      <c r="M95" s="46" t="s">
        <v>155</v>
      </c>
    </row>
    <row r="96" spans="2:13" x14ac:dyDescent="0.15">
      <c r="B96" s="25"/>
      <c r="C96" s="459"/>
      <c r="D96" s="450"/>
      <c r="E96" s="368">
        <f>+C96*D96*L96/1000</f>
        <v>0</v>
      </c>
      <c r="F96" s="460"/>
      <c r="G96" s="455"/>
      <c r="H96" s="368">
        <f>+F96*G96*L96/1000</f>
        <v>0</v>
      </c>
      <c r="I96" s="460"/>
      <c r="J96" s="455"/>
      <c r="K96" s="373">
        <f>+I96*J96*L96/1000</f>
        <v>0</v>
      </c>
      <c r="L96" s="386"/>
      <c r="M96" s="457"/>
    </row>
    <row r="97" spans="2:13" x14ac:dyDescent="0.15">
      <c r="B97" s="50"/>
      <c r="C97" s="401"/>
      <c r="D97" s="384"/>
      <c r="E97" s="368">
        <f>+C97*D97*L97/1000</f>
        <v>0</v>
      </c>
      <c r="F97" s="373"/>
      <c r="G97" s="368"/>
      <c r="H97" s="368">
        <f>+F97*G97*L97/1000</f>
        <v>0</v>
      </c>
      <c r="I97" s="373"/>
      <c r="J97" s="368"/>
      <c r="K97" s="373">
        <f>+I97*J97*L97/1000</f>
        <v>0</v>
      </c>
      <c r="L97" s="386"/>
      <c r="M97" s="457"/>
    </row>
    <row r="98" spans="2:13" ht="12.75" thickBot="1" x14ac:dyDescent="0.2">
      <c r="B98" s="106" t="s">
        <v>14</v>
      </c>
      <c r="C98" s="393">
        <f t="shared" ref="C98:H98" si="1">SUM(C96:C97)</f>
        <v>0</v>
      </c>
      <c r="D98" s="393">
        <f t="shared" si="1"/>
        <v>0</v>
      </c>
      <c r="E98" s="444">
        <f t="shared" si="1"/>
        <v>0</v>
      </c>
      <c r="F98" s="444">
        <f t="shared" si="1"/>
        <v>0</v>
      </c>
      <c r="G98" s="444">
        <f t="shared" si="1"/>
        <v>0</v>
      </c>
      <c r="H98" s="444">
        <f t="shared" si="1"/>
        <v>0</v>
      </c>
      <c r="I98" s="458"/>
      <c r="J98" s="458"/>
      <c r="K98" s="441">
        <f>SUM(K96:K97)</f>
        <v>0</v>
      </c>
      <c r="L98" s="414">
        <f>SUM(L96:L97)</f>
        <v>0</v>
      </c>
      <c r="M98" s="379">
        <f>+E98+H98-K98</f>
        <v>0</v>
      </c>
    </row>
    <row r="99" spans="2:13" x14ac:dyDescent="0.15">
      <c r="E99" s="1" t="s">
        <v>156</v>
      </c>
      <c r="H99" s="1" t="s">
        <v>157</v>
      </c>
      <c r="K99" s="1" t="s">
        <v>158</v>
      </c>
    </row>
    <row r="101" spans="2:13" x14ac:dyDescent="0.15">
      <c r="B101" s="1" t="s">
        <v>159</v>
      </c>
    </row>
    <row r="102" spans="2:13" x14ac:dyDescent="0.15">
      <c r="B102" s="1" t="s">
        <v>160</v>
      </c>
    </row>
    <row r="104" spans="2:13" ht="12.75" thickBot="1" x14ac:dyDescent="0.2">
      <c r="B104" s="1" t="s">
        <v>161</v>
      </c>
    </row>
    <row r="105" spans="2:13" ht="13.5" customHeight="1" x14ac:dyDescent="0.15">
      <c r="B105" s="109"/>
      <c r="C105" s="504" t="s">
        <v>162</v>
      </c>
      <c r="D105" s="505"/>
      <c r="E105" s="506"/>
      <c r="F105" s="504" t="s">
        <v>163</v>
      </c>
      <c r="G105" s="505"/>
      <c r="H105" s="506"/>
      <c r="I105" s="18" t="s">
        <v>129</v>
      </c>
      <c r="J105" s="5" t="s">
        <v>130</v>
      </c>
    </row>
    <row r="106" spans="2:13" x14ac:dyDescent="0.15">
      <c r="B106" s="44" t="s">
        <v>111</v>
      </c>
      <c r="C106" s="21" t="s">
        <v>164</v>
      </c>
      <c r="D106" s="21" t="s">
        <v>165</v>
      </c>
      <c r="E106" s="21" t="s">
        <v>133</v>
      </c>
      <c r="F106" s="21" t="s">
        <v>166</v>
      </c>
      <c r="G106" s="21" t="s">
        <v>167</v>
      </c>
      <c r="H106" s="21" t="s">
        <v>168</v>
      </c>
      <c r="I106" s="21" t="s">
        <v>139</v>
      </c>
      <c r="J106" s="8"/>
    </row>
    <row r="107" spans="2:13" x14ac:dyDescent="0.15">
      <c r="B107" s="44"/>
      <c r="C107" s="21" t="s">
        <v>169</v>
      </c>
      <c r="D107" s="21" t="s">
        <v>170</v>
      </c>
      <c r="E107" s="21" t="s">
        <v>171</v>
      </c>
      <c r="F107" s="21" t="s">
        <v>172</v>
      </c>
      <c r="G107" s="21" t="s">
        <v>144</v>
      </c>
      <c r="H107" s="21" t="s">
        <v>173</v>
      </c>
      <c r="I107" s="21"/>
      <c r="J107" s="8" t="s">
        <v>174</v>
      </c>
    </row>
    <row r="108" spans="2:13" x14ac:dyDescent="0.15">
      <c r="B108" s="44"/>
      <c r="C108" s="21" t="s">
        <v>149</v>
      </c>
      <c r="D108" s="21" t="s">
        <v>150</v>
      </c>
      <c r="E108" s="21" t="s">
        <v>81</v>
      </c>
      <c r="F108" s="21" t="s">
        <v>175</v>
      </c>
      <c r="G108" s="21" t="s">
        <v>176</v>
      </c>
      <c r="H108" s="21" t="s">
        <v>81</v>
      </c>
      <c r="I108" s="63" t="s">
        <v>177</v>
      </c>
      <c r="J108" s="46" t="s">
        <v>155</v>
      </c>
    </row>
    <row r="109" spans="2:13" x14ac:dyDescent="0.15">
      <c r="B109" s="25"/>
      <c r="C109" s="29"/>
      <c r="D109" s="29"/>
      <c r="E109" s="368">
        <f>C109*D109*I109/1000</f>
        <v>0</v>
      </c>
      <c r="F109" s="384"/>
      <c r="G109" s="368"/>
      <c r="H109" s="368">
        <f>+F109*G109*I109/1000</f>
        <v>0</v>
      </c>
      <c r="I109" s="386"/>
      <c r="J109" s="457"/>
    </row>
    <row r="110" spans="2:13" x14ac:dyDescent="0.15">
      <c r="B110" s="50"/>
      <c r="C110" s="29"/>
      <c r="D110" s="29"/>
      <c r="E110" s="368">
        <f>C110*D110*I110/1000</f>
        <v>0</v>
      </c>
      <c r="F110" s="384"/>
      <c r="G110" s="368"/>
      <c r="H110" s="368">
        <f>+F110*G110*I110/1000</f>
        <v>0</v>
      </c>
      <c r="I110" s="386"/>
      <c r="J110" s="457"/>
    </row>
    <row r="111" spans="2:13" ht="12.75" thickBot="1" x14ac:dyDescent="0.2">
      <c r="B111" s="106" t="s">
        <v>14</v>
      </c>
      <c r="C111" s="38"/>
      <c r="D111" s="38"/>
      <c r="E111" s="444">
        <f>SUM(E109:E110)</f>
        <v>0</v>
      </c>
      <c r="F111" s="395"/>
      <c r="G111" s="458"/>
      <c r="H111" s="444">
        <f>SUM(H109:H110)</f>
        <v>0</v>
      </c>
      <c r="I111" s="414">
        <f>SUM(I109:I110)</f>
        <v>0</v>
      </c>
      <c r="J111" s="379">
        <f>+E111-H111</f>
        <v>0</v>
      </c>
    </row>
    <row r="112" spans="2:13" x14ac:dyDescent="0.15">
      <c r="E112" s="1" t="s">
        <v>178</v>
      </c>
      <c r="H112" s="1" t="s">
        <v>179</v>
      </c>
    </row>
    <row r="113" spans="2:10" x14ac:dyDescent="0.15">
      <c r="F113" s="17"/>
    </row>
    <row r="114" spans="2:10" ht="12.75" thickBot="1" x14ac:dyDescent="0.2">
      <c r="B114" s="1" t="s">
        <v>180</v>
      </c>
    </row>
    <row r="115" spans="2:10" ht="13.5" customHeight="1" x14ac:dyDescent="0.15">
      <c r="B115" s="109"/>
      <c r="C115" s="504" t="s">
        <v>181</v>
      </c>
      <c r="D115" s="505"/>
      <c r="E115" s="506"/>
      <c r="F115" s="504" t="s">
        <v>182</v>
      </c>
      <c r="G115" s="505"/>
      <c r="H115" s="506"/>
      <c r="I115" s="18" t="s">
        <v>129</v>
      </c>
      <c r="J115" s="5" t="s">
        <v>130</v>
      </c>
    </row>
    <row r="116" spans="2:10" x14ac:dyDescent="0.15">
      <c r="B116" s="44" t="s">
        <v>111</v>
      </c>
      <c r="C116" s="21" t="s">
        <v>183</v>
      </c>
      <c r="D116" s="21" t="s">
        <v>184</v>
      </c>
      <c r="E116" s="21" t="s">
        <v>133</v>
      </c>
      <c r="F116" s="21" t="s">
        <v>185</v>
      </c>
      <c r="G116" s="21" t="s">
        <v>186</v>
      </c>
      <c r="H116" s="21" t="s">
        <v>187</v>
      </c>
      <c r="I116" s="21" t="s">
        <v>188</v>
      </c>
      <c r="J116" s="8"/>
    </row>
    <row r="117" spans="2:10" x14ac:dyDescent="0.15">
      <c r="B117" s="110"/>
      <c r="C117" s="21"/>
      <c r="D117" s="21" t="s">
        <v>189</v>
      </c>
      <c r="E117" s="21" t="s">
        <v>171</v>
      </c>
      <c r="F117" s="21"/>
      <c r="G117" s="21" t="s">
        <v>190</v>
      </c>
      <c r="H117" s="21" t="s">
        <v>191</v>
      </c>
      <c r="I117" s="21"/>
      <c r="J117" s="8" t="s">
        <v>192</v>
      </c>
    </row>
    <row r="118" spans="2:10" x14ac:dyDescent="0.15">
      <c r="B118" s="23"/>
      <c r="C118" s="21" t="s">
        <v>175</v>
      </c>
      <c r="D118" s="21" t="s">
        <v>193</v>
      </c>
      <c r="E118" s="21" t="s">
        <v>151</v>
      </c>
      <c r="F118" s="21" t="s">
        <v>175</v>
      </c>
      <c r="G118" s="21" t="s">
        <v>193</v>
      </c>
      <c r="H118" s="21" t="s">
        <v>151</v>
      </c>
      <c r="I118" s="63" t="s">
        <v>154</v>
      </c>
      <c r="J118" s="46" t="s">
        <v>155</v>
      </c>
    </row>
    <row r="119" spans="2:10" x14ac:dyDescent="0.15">
      <c r="B119" s="12"/>
      <c r="C119" s="113"/>
      <c r="D119" s="113"/>
      <c r="E119" s="368">
        <f>C119*D119*I119/1000</f>
        <v>0</v>
      </c>
      <c r="F119" s="450"/>
      <c r="G119" s="455"/>
      <c r="H119" s="368">
        <f>+F119*G119*I119/1000</f>
        <v>0</v>
      </c>
      <c r="I119" s="456"/>
      <c r="J119" s="457"/>
    </row>
    <row r="120" spans="2:10" x14ac:dyDescent="0.15">
      <c r="B120" s="12"/>
      <c r="C120" s="113"/>
      <c r="D120" s="113"/>
      <c r="E120" s="368">
        <f>C120*D120*I120/1000</f>
        <v>0</v>
      </c>
      <c r="F120" s="450"/>
      <c r="G120" s="455"/>
      <c r="H120" s="368">
        <f>+F120*G120*I120/1000</f>
        <v>0</v>
      </c>
      <c r="I120" s="456"/>
      <c r="J120" s="457"/>
    </row>
    <row r="121" spans="2:10" ht="12.75" thickBot="1" x14ac:dyDescent="0.2">
      <c r="B121" s="106" t="s">
        <v>14</v>
      </c>
      <c r="C121" s="38"/>
      <c r="D121" s="38"/>
      <c r="E121" s="444">
        <f>SUM(E119:E120)</f>
        <v>0</v>
      </c>
      <c r="F121" s="395"/>
      <c r="G121" s="458"/>
      <c r="H121" s="444">
        <f>SUM(H119:H120)</f>
        <v>0</v>
      </c>
      <c r="I121" s="414">
        <f>SUM(I119:I119)</f>
        <v>0</v>
      </c>
      <c r="J121" s="379">
        <f>+E121-H121</f>
        <v>0</v>
      </c>
    </row>
    <row r="122" spans="2:10" x14ac:dyDescent="0.15">
      <c r="E122" s="1" t="s">
        <v>178</v>
      </c>
      <c r="H122" s="1" t="s">
        <v>179</v>
      </c>
    </row>
    <row r="123" spans="2:10" x14ac:dyDescent="0.15">
      <c r="F123" s="17"/>
    </row>
    <row r="124" spans="2:10" ht="12.75" thickBot="1" x14ac:dyDescent="0.2">
      <c r="B124" s="1" t="s">
        <v>194</v>
      </c>
    </row>
    <row r="125" spans="2:10" ht="14.25" customHeight="1" thickBot="1" x14ac:dyDescent="0.2">
      <c r="B125" s="503" t="s">
        <v>195</v>
      </c>
      <c r="C125" s="507"/>
      <c r="D125" s="508"/>
      <c r="E125" s="508"/>
      <c r="F125" s="508"/>
      <c r="G125" s="509"/>
    </row>
    <row r="126" spans="2:10" x14ac:dyDescent="0.15">
      <c r="I126" s="118"/>
    </row>
    <row r="127" spans="2:10" ht="12.75" thickBot="1" x14ac:dyDescent="0.2">
      <c r="B127" s="1" t="s">
        <v>196</v>
      </c>
    </row>
    <row r="128" spans="2:10" x14ac:dyDescent="0.15">
      <c r="B128" s="495" t="s">
        <v>197</v>
      </c>
      <c r="C128" s="18" t="s">
        <v>5</v>
      </c>
      <c r="D128" s="18" t="s">
        <v>198</v>
      </c>
      <c r="E128" s="4" t="s">
        <v>199</v>
      </c>
      <c r="F128" s="18" t="s">
        <v>200</v>
      </c>
      <c r="G128" s="18" t="s">
        <v>201</v>
      </c>
      <c r="H128" s="296" t="s">
        <v>202</v>
      </c>
      <c r="I128" s="18" t="s">
        <v>203</v>
      </c>
      <c r="J128" s="5" t="s">
        <v>24</v>
      </c>
    </row>
    <row r="129" spans="2:10" x14ac:dyDescent="0.15">
      <c r="B129" s="6" t="s">
        <v>31</v>
      </c>
      <c r="C129" s="21" t="s">
        <v>204</v>
      </c>
      <c r="D129" s="21" t="s">
        <v>205</v>
      </c>
      <c r="E129" s="7" t="s">
        <v>206</v>
      </c>
      <c r="F129" s="21" t="s">
        <v>207</v>
      </c>
      <c r="G129" s="21" t="s">
        <v>208</v>
      </c>
      <c r="H129" s="181" t="s">
        <v>209</v>
      </c>
      <c r="I129" s="21" t="s">
        <v>210</v>
      </c>
      <c r="J129" s="8" t="s">
        <v>30</v>
      </c>
    </row>
    <row r="130" spans="2:10" x14ac:dyDescent="0.15">
      <c r="B130" s="44"/>
      <c r="C130" s="21" t="s">
        <v>211</v>
      </c>
      <c r="D130" s="21"/>
      <c r="E130" s="7" t="s">
        <v>33</v>
      </c>
      <c r="F130" s="21"/>
      <c r="G130" s="21"/>
      <c r="H130" s="22" t="s">
        <v>212</v>
      </c>
      <c r="I130" s="21" t="s">
        <v>213</v>
      </c>
      <c r="J130" s="8" t="s">
        <v>214</v>
      </c>
    </row>
    <row r="131" spans="2:10" x14ac:dyDescent="0.15">
      <c r="B131" s="44"/>
      <c r="C131" s="63" t="s">
        <v>154</v>
      </c>
      <c r="D131" s="63" t="s">
        <v>58</v>
      </c>
      <c r="E131" s="79" t="s">
        <v>41</v>
      </c>
      <c r="F131" s="63" t="s">
        <v>215</v>
      </c>
      <c r="G131" s="63" t="s">
        <v>215</v>
      </c>
      <c r="H131" s="45" t="s">
        <v>216</v>
      </c>
      <c r="I131" s="63" t="s">
        <v>41</v>
      </c>
      <c r="J131" s="46" t="s">
        <v>41</v>
      </c>
    </row>
    <row r="132" spans="2:10" s="17" customFormat="1" x14ac:dyDescent="0.15">
      <c r="B132" s="119" t="s">
        <v>217</v>
      </c>
      <c r="C132" s="66"/>
      <c r="D132" s="66"/>
      <c r="E132" s="454">
        <f>C132*10*D132/1000</f>
        <v>0</v>
      </c>
      <c r="F132" s="384"/>
      <c r="G132" s="384"/>
      <c r="H132" s="446">
        <f>+C132-F132+G132</f>
        <v>0</v>
      </c>
      <c r="I132" s="384">
        <f>D132*10*H132/1000</f>
        <v>0</v>
      </c>
      <c r="J132" s="392"/>
    </row>
    <row r="133" spans="2:10" s="17" customFormat="1" x14ac:dyDescent="0.15">
      <c r="B133" s="119" t="s">
        <v>218</v>
      </c>
      <c r="C133" s="66"/>
      <c r="D133" s="66"/>
      <c r="E133" s="454">
        <f>C133*10*D133/1000</f>
        <v>0</v>
      </c>
      <c r="F133" s="384"/>
      <c r="G133" s="384"/>
      <c r="H133" s="446">
        <f>+C133-F133+G133</f>
        <v>0</v>
      </c>
      <c r="I133" s="384">
        <f>D133*10*H133/1000</f>
        <v>0</v>
      </c>
      <c r="J133" s="392"/>
    </row>
    <row r="134" spans="2:10" s="17" customFormat="1" x14ac:dyDescent="0.15">
      <c r="B134" s="119" t="s">
        <v>219</v>
      </c>
      <c r="C134" s="66"/>
      <c r="D134" s="66"/>
      <c r="E134" s="454">
        <f>C134*10*D134/1000</f>
        <v>0</v>
      </c>
      <c r="F134" s="384"/>
      <c r="G134" s="384"/>
      <c r="H134" s="446">
        <f>+C134-F134+G134</f>
        <v>0</v>
      </c>
      <c r="I134" s="384">
        <f>D134*10*H134/1000</f>
        <v>0</v>
      </c>
      <c r="J134" s="392"/>
    </row>
    <row r="135" spans="2:10" s="17" customFormat="1" x14ac:dyDescent="0.15">
      <c r="B135" s="119" t="s">
        <v>220</v>
      </c>
      <c r="C135" s="66"/>
      <c r="D135" s="66"/>
      <c r="E135" s="454">
        <f>C135*10*D135/1000</f>
        <v>0</v>
      </c>
      <c r="F135" s="384"/>
      <c r="G135" s="384"/>
      <c r="H135" s="446">
        <f>+C135-F135+G135</f>
        <v>0</v>
      </c>
      <c r="I135" s="384">
        <f>D135*10*H135/1000</f>
        <v>0</v>
      </c>
      <c r="J135" s="392"/>
    </row>
    <row r="136" spans="2:10" s="17" customFormat="1" ht="12.75" thickBot="1" x14ac:dyDescent="0.2">
      <c r="B136" s="106" t="s">
        <v>14</v>
      </c>
      <c r="C136" s="69"/>
      <c r="D136" s="69"/>
      <c r="E136" s="447">
        <f>SUM(E132:E135)</f>
        <v>0</v>
      </c>
      <c r="F136" s="447">
        <f>SUM(F132:F135)</f>
        <v>0</v>
      </c>
      <c r="G136" s="447">
        <f>SUM(G132:G135)</f>
        <v>0</v>
      </c>
      <c r="H136" s="453"/>
      <c r="I136" s="447">
        <f>SUM(I132:I135)</f>
        <v>0</v>
      </c>
      <c r="J136" s="379">
        <f>IF(E12="-",-I136,E136*E12-I136)</f>
        <v>0</v>
      </c>
    </row>
    <row r="137" spans="2:10" x14ac:dyDescent="0.15">
      <c r="E137" s="126" t="s">
        <v>221</v>
      </c>
      <c r="F137" s="126"/>
      <c r="G137" s="126"/>
      <c r="H137" s="126"/>
      <c r="I137" s="126" t="s">
        <v>222</v>
      </c>
    </row>
    <row r="139" spans="2:10" ht="12.75" thickBot="1" x14ac:dyDescent="0.2">
      <c r="B139" s="1" t="s">
        <v>223</v>
      </c>
    </row>
    <row r="140" spans="2:10" x14ac:dyDescent="0.15">
      <c r="B140" s="495" t="s">
        <v>197</v>
      </c>
      <c r="C140" s="18" t="s">
        <v>5</v>
      </c>
      <c r="D140" s="18" t="s">
        <v>198</v>
      </c>
      <c r="E140" s="4" t="s">
        <v>199</v>
      </c>
      <c r="F140" s="19" t="s">
        <v>224</v>
      </c>
      <c r="G140" s="18" t="s">
        <v>225</v>
      </c>
      <c r="H140" s="5" t="s">
        <v>24</v>
      </c>
      <c r="I140" s="20"/>
    </row>
    <row r="141" spans="2:10" x14ac:dyDescent="0.15">
      <c r="B141" s="6" t="s">
        <v>31</v>
      </c>
      <c r="C141" s="21" t="s">
        <v>204</v>
      </c>
      <c r="D141" s="21" t="s">
        <v>205</v>
      </c>
      <c r="E141" s="123" t="s">
        <v>210</v>
      </c>
      <c r="F141" s="22" t="s">
        <v>226</v>
      </c>
      <c r="G141" s="21" t="s">
        <v>210</v>
      </c>
      <c r="H141" s="8"/>
    </row>
    <row r="142" spans="2:10" x14ac:dyDescent="0.15">
      <c r="B142" s="44"/>
      <c r="C142" s="21" t="s">
        <v>211</v>
      </c>
      <c r="D142" s="21"/>
      <c r="E142" s="7" t="s">
        <v>33</v>
      </c>
      <c r="F142" s="22" t="s">
        <v>227</v>
      </c>
      <c r="G142" s="21" t="s">
        <v>228</v>
      </c>
      <c r="H142" s="8" t="s">
        <v>229</v>
      </c>
    </row>
    <row r="143" spans="2:10" x14ac:dyDescent="0.15">
      <c r="B143" s="44"/>
      <c r="C143" s="63" t="s">
        <v>230</v>
      </c>
      <c r="D143" s="63" t="s">
        <v>58</v>
      </c>
      <c r="E143" s="79" t="s">
        <v>40</v>
      </c>
      <c r="F143" s="45" t="s">
        <v>231</v>
      </c>
      <c r="G143" s="63" t="s">
        <v>41</v>
      </c>
      <c r="H143" s="46" t="s">
        <v>41</v>
      </c>
    </row>
    <row r="144" spans="2:10" x14ac:dyDescent="0.15">
      <c r="B144" s="12" t="s">
        <v>217</v>
      </c>
      <c r="C144" s="80"/>
      <c r="D144" s="66"/>
      <c r="E144" s="454">
        <f>C144*10*D144/1000</f>
        <v>0</v>
      </c>
      <c r="F144" s="446"/>
      <c r="G144" s="384">
        <f>F144*D144*10/1000</f>
        <v>0</v>
      </c>
      <c r="H144" s="392"/>
    </row>
    <row r="145" spans="2:14" x14ac:dyDescent="0.15">
      <c r="B145" s="12" t="s">
        <v>218</v>
      </c>
      <c r="C145" s="80"/>
      <c r="D145" s="66"/>
      <c r="E145" s="454">
        <f>C145*10*D145/1000</f>
        <v>0</v>
      </c>
      <c r="F145" s="446"/>
      <c r="G145" s="384">
        <f>F145*D145*10/1000</f>
        <v>0</v>
      </c>
      <c r="H145" s="392"/>
    </row>
    <row r="146" spans="2:14" x14ac:dyDescent="0.15">
      <c r="B146" s="12" t="s">
        <v>219</v>
      </c>
      <c r="C146" s="80"/>
      <c r="D146" s="66"/>
      <c r="E146" s="454">
        <f>C146*10*D146/1000</f>
        <v>0</v>
      </c>
      <c r="F146" s="446"/>
      <c r="G146" s="384">
        <f>F146*D146*10/1000</f>
        <v>0</v>
      </c>
      <c r="H146" s="392"/>
    </row>
    <row r="147" spans="2:14" x14ac:dyDescent="0.15">
      <c r="B147" s="12" t="s">
        <v>220</v>
      </c>
      <c r="C147" s="80"/>
      <c r="D147" s="66"/>
      <c r="E147" s="454">
        <f>C147*10*D147/1000</f>
        <v>0</v>
      </c>
      <c r="F147" s="446"/>
      <c r="G147" s="384">
        <f>F147*D147*10/1000</f>
        <v>0</v>
      </c>
      <c r="H147" s="392"/>
    </row>
    <row r="148" spans="2:14" ht="12.75" thickBot="1" x14ac:dyDescent="0.2">
      <c r="B148" s="106" t="s">
        <v>14</v>
      </c>
      <c r="C148" s="124"/>
      <c r="D148" s="69"/>
      <c r="E148" s="447">
        <f>SUM(E144:E147)</f>
        <v>0</v>
      </c>
      <c r="F148" s="453"/>
      <c r="G148" s="393">
        <f>SUM(G144:G147)</f>
        <v>0</v>
      </c>
      <c r="H148" s="379">
        <f>IF(E12="-",-G148,E148*E12-G148)</f>
        <v>0</v>
      </c>
    </row>
    <row r="149" spans="2:14" x14ac:dyDescent="0.15">
      <c r="E149" s="126" t="s">
        <v>232</v>
      </c>
      <c r="F149" s="126"/>
      <c r="G149" s="126" t="s">
        <v>233</v>
      </c>
    </row>
    <row r="151" spans="2:14" ht="12.75" thickBot="1" x14ac:dyDescent="0.2">
      <c r="B151" s="1" t="s">
        <v>234</v>
      </c>
      <c r="I151" s="1" t="s">
        <v>235</v>
      </c>
    </row>
    <row r="152" spans="2:14" x14ac:dyDescent="0.15">
      <c r="B152" s="92" t="s">
        <v>236</v>
      </c>
      <c r="C152" s="57"/>
      <c r="D152" s="57"/>
      <c r="E152" s="57"/>
      <c r="F152" s="57"/>
      <c r="G152" s="57"/>
      <c r="H152" s="59"/>
      <c r="I152" s="375">
        <f>+D77</f>
        <v>0</v>
      </c>
    </row>
    <row r="153" spans="2:14" x14ac:dyDescent="0.15">
      <c r="B153" s="50" t="s">
        <v>237</v>
      </c>
      <c r="C153" s="127"/>
      <c r="D153" s="127"/>
      <c r="E153" s="127"/>
      <c r="F153" s="127"/>
      <c r="G153" s="127"/>
      <c r="H153" s="85"/>
      <c r="I153" s="376">
        <f>+H87</f>
        <v>0</v>
      </c>
      <c r="N153" s="17"/>
    </row>
    <row r="154" spans="2:14" x14ac:dyDescent="0.15">
      <c r="B154" s="50" t="s">
        <v>238</v>
      </c>
      <c r="C154" s="127"/>
      <c r="D154" s="127"/>
      <c r="E154" s="127"/>
      <c r="F154" s="127"/>
      <c r="G154" s="127"/>
      <c r="H154" s="85"/>
      <c r="I154" s="376">
        <f>+J111+J121</f>
        <v>0</v>
      </c>
    </row>
    <row r="155" spans="2:14" x14ac:dyDescent="0.15">
      <c r="B155" s="50" t="s">
        <v>239</v>
      </c>
      <c r="C155" s="127"/>
      <c r="D155" s="127"/>
      <c r="E155" s="127"/>
      <c r="F155" s="127"/>
      <c r="G155" s="127"/>
      <c r="H155" s="85"/>
      <c r="I155" s="376">
        <f>J136+H148</f>
        <v>0</v>
      </c>
    </row>
    <row r="156" spans="2:14" ht="14.25" customHeight="1" thickBot="1" x14ac:dyDescent="0.2">
      <c r="B156" s="510" t="s">
        <v>240</v>
      </c>
      <c r="C156" s="511"/>
      <c r="D156" s="511"/>
      <c r="E156" s="511"/>
      <c r="F156" s="511"/>
      <c r="G156" s="511"/>
      <c r="H156" s="512"/>
      <c r="I156" s="379">
        <f>SUM(I152:I155)</f>
        <v>0</v>
      </c>
    </row>
    <row r="157" spans="2:14" ht="12.75" customHeight="1" x14ac:dyDescent="0.15"/>
    <row r="158" spans="2:14" x14ac:dyDescent="0.15">
      <c r="B158" s="1" t="s">
        <v>241</v>
      </c>
    </row>
    <row r="159" spans="2:14" ht="12.75" thickBot="1" x14ac:dyDescent="0.2">
      <c r="B159" s="1" t="s">
        <v>242</v>
      </c>
    </row>
    <row r="160" spans="2:14" x14ac:dyDescent="0.15">
      <c r="B160" s="495"/>
      <c r="C160" s="18" t="s">
        <v>243</v>
      </c>
      <c r="D160" s="18" t="s">
        <v>244</v>
      </c>
      <c r="E160" s="18" t="s">
        <v>245</v>
      </c>
      <c r="F160" s="18" t="s">
        <v>108</v>
      </c>
      <c r="G160" s="18" t="s">
        <v>246</v>
      </c>
      <c r="H160" s="18" t="s">
        <v>247</v>
      </c>
      <c r="I160" s="5" t="s">
        <v>110</v>
      </c>
      <c r="J160" s="20"/>
    </row>
    <row r="161" spans="2:13" x14ac:dyDescent="0.15">
      <c r="B161" s="44" t="s">
        <v>111</v>
      </c>
      <c r="C161" s="21" t="s">
        <v>248</v>
      </c>
      <c r="D161" s="21"/>
      <c r="E161" s="21" t="s">
        <v>249</v>
      </c>
      <c r="F161" s="21" t="s">
        <v>250</v>
      </c>
      <c r="G161" s="21" t="s">
        <v>251</v>
      </c>
      <c r="H161" s="21" t="s">
        <v>252</v>
      </c>
      <c r="I161" s="8" t="s">
        <v>30</v>
      </c>
    </row>
    <row r="162" spans="2:13" x14ac:dyDescent="0.15">
      <c r="B162" s="44"/>
      <c r="C162" s="21" t="s">
        <v>78</v>
      </c>
      <c r="D162" s="130"/>
      <c r="E162" s="21" t="s">
        <v>33</v>
      </c>
      <c r="F162" s="21"/>
      <c r="G162" s="21"/>
      <c r="H162" s="21" t="s">
        <v>253</v>
      </c>
      <c r="I162" s="8" t="s">
        <v>254</v>
      </c>
    </row>
    <row r="163" spans="2:13" x14ac:dyDescent="0.15">
      <c r="B163" s="44"/>
      <c r="C163" s="21" t="s">
        <v>255</v>
      </c>
      <c r="D163" s="131" t="s">
        <v>256</v>
      </c>
      <c r="E163" s="21" t="s">
        <v>257</v>
      </c>
      <c r="F163" s="21" t="s">
        <v>258</v>
      </c>
      <c r="G163" s="21" t="s">
        <v>258</v>
      </c>
      <c r="H163" s="21" t="s">
        <v>258</v>
      </c>
      <c r="I163" s="8" t="s">
        <v>41</v>
      </c>
    </row>
    <row r="164" spans="2:13" x14ac:dyDescent="0.15">
      <c r="B164" s="44"/>
      <c r="C164" s="21"/>
      <c r="D164" s="131" t="s">
        <v>259</v>
      </c>
      <c r="E164" s="131" t="s">
        <v>259</v>
      </c>
      <c r="F164" s="131" t="s">
        <v>259</v>
      </c>
      <c r="G164" s="131" t="s">
        <v>259</v>
      </c>
      <c r="H164" s="131" t="s">
        <v>259</v>
      </c>
      <c r="I164" s="46"/>
    </row>
    <row r="165" spans="2:13" x14ac:dyDescent="0.15">
      <c r="B165" s="50"/>
      <c r="C165" s="450"/>
      <c r="D165" s="384"/>
      <c r="E165" s="385">
        <f>C165*10*D165</f>
        <v>0</v>
      </c>
      <c r="F165" s="386"/>
      <c r="G165" s="386"/>
      <c r="H165" s="387">
        <f>G165-F165</f>
        <v>0</v>
      </c>
      <c r="I165" s="376">
        <f>+E165*H165/1000</f>
        <v>0</v>
      </c>
      <c r="L165" s="17"/>
      <c r="M165" s="134"/>
    </row>
    <row r="166" spans="2:13" x14ac:dyDescent="0.15">
      <c r="B166" s="50"/>
      <c r="C166" s="384"/>
      <c r="D166" s="384"/>
      <c r="E166" s="385">
        <f>C166*10*D166</f>
        <v>0</v>
      </c>
      <c r="F166" s="386"/>
      <c r="G166" s="386"/>
      <c r="H166" s="387">
        <f>G166-F166</f>
        <v>0</v>
      </c>
      <c r="I166" s="376">
        <f>+E166*H166/1000</f>
        <v>0</v>
      </c>
      <c r="L166" s="17"/>
      <c r="M166" s="134"/>
    </row>
    <row r="167" spans="2:13" ht="12.75" thickBot="1" x14ac:dyDescent="0.2">
      <c r="B167" s="106" t="s">
        <v>14</v>
      </c>
      <c r="C167" s="407">
        <f>SUM(C165:C166)</f>
        <v>0</v>
      </c>
      <c r="D167" s="439"/>
      <c r="E167" s="393">
        <f>SUM(E165:E166)</f>
        <v>0</v>
      </c>
      <c r="F167" s="395"/>
      <c r="G167" s="395"/>
      <c r="H167" s="393">
        <f>SUM(H165:H166)</f>
        <v>0</v>
      </c>
      <c r="I167" s="379">
        <f>SUM(I165:I166)</f>
        <v>0</v>
      </c>
    </row>
    <row r="168" spans="2:13" ht="12.75" thickBot="1" x14ac:dyDescent="0.2">
      <c r="C168" s="17"/>
      <c r="D168" s="17"/>
      <c r="E168" s="17"/>
      <c r="F168" s="17"/>
      <c r="G168" s="17"/>
      <c r="H168" s="17"/>
      <c r="I168" s="17"/>
    </row>
    <row r="169" spans="2:13" ht="13.5" customHeight="1" x14ac:dyDescent="0.15">
      <c r="B169" s="513" t="s">
        <v>260</v>
      </c>
      <c r="C169" s="514"/>
      <c r="D169" s="514"/>
      <c r="E169" s="517"/>
      <c r="F169" s="518"/>
      <c r="G169" s="518"/>
      <c r="H169" s="518"/>
      <c r="I169" s="519"/>
    </row>
    <row r="170" spans="2:13" ht="13.5" customHeight="1" thickBot="1" x14ac:dyDescent="0.2">
      <c r="B170" s="515"/>
      <c r="C170" s="516"/>
      <c r="D170" s="516"/>
      <c r="E170" s="520"/>
      <c r="F170" s="521"/>
      <c r="G170" s="521"/>
      <c r="H170" s="521"/>
      <c r="I170" s="522"/>
    </row>
    <row r="171" spans="2:13" ht="12.75" thickBot="1" x14ac:dyDescent="0.2">
      <c r="C171" s="17"/>
      <c r="D171" s="17"/>
      <c r="E171" s="299"/>
      <c r="F171" s="300"/>
      <c r="G171" s="300"/>
      <c r="H171" s="299"/>
      <c r="I171" s="299"/>
    </row>
    <row r="172" spans="2:13" ht="13.5" customHeight="1" x14ac:dyDescent="0.15">
      <c r="B172" s="513" t="s">
        <v>261</v>
      </c>
      <c r="C172" s="514"/>
      <c r="D172" s="514"/>
      <c r="E172" s="517"/>
      <c r="F172" s="518"/>
      <c r="G172" s="518"/>
      <c r="H172" s="518"/>
      <c r="I172" s="519"/>
      <c r="K172" s="1" t="s">
        <v>42</v>
      </c>
    </row>
    <row r="173" spans="2:13" ht="12.75" thickBot="1" x14ac:dyDescent="0.2">
      <c r="B173" s="515"/>
      <c r="C173" s="516"/>
      <c r="D173" s="516"/>
      <c r="E173" s="520"/>
      <c r="F173" s="521"/>
      <c r="G173" s="521"/>
      <c r="H173" s="521"/>
      <c r="I173" s="522"/>
    </row>
    <row r="174" spans="2:13" x14ac:dyDescent="0.15">
      <c r="F174" s="17"/>
    </row>
    <row r="175" spans="2:13" x14ac:dyDescent="0.15">
      <c r="B175" s="1" t="s">
        <v>262</v>
      </c>
    </row>
    <row r="176" spans="2:13" ht="12.75" thickBot="1" x14ac:dyDescent="0.2">
      <c r="B176" s="118" t="s">
        <v>263</v>
      </c>
    </row>
    <row r="177" spans="2:13" x14ac:dyDescent="0.15">
      <c r="B177" s="495"/>
      <c r="C177" s="18" t="s">
        <v>264</v>
      </c>
      <c r="D177" s="18" t="s">
        <v>244</v>
      </c>
      <c r="E177" s="18" t="s">
        <v>265</v>
      </c>
      <c r="F177" s="4" t="s">
        <v>108</v>
      </c>
      <c r="G177" s="19" t="s">
        <v>246</v>
      </c>
      <c r="H177" s="18" t="s">
        <v>247</v>
      </c>
      <c r="I177" s="5" t="s">
        <v>110</v>
      </c>
    </row>
    <row r="178" spans="2:13" x14ac:dyDescent="0.15">
      <c r="B178" s="44" t="s">
        <v>111</v>
      </c>
      <c r="C178" s="21" t="s">
        <v>266</v>
      </c>
      <c r="D178" s="21"/>
      <c r="E178" s="21" t="s">
        <v>30</v>
      </c>
      <c r="F178" s="7" t="s">
        <v>250</v>
      </c>
      <c r="G178" s="22" t="s">
        <v>251</v>
      </c>
      <c r="H178" s="21" t="s">
        <v>252</v>
      </c>
      <c r="I178" s="8" t="s">
        <v>30</v>
      </c>
    </row>
    <row r="179" spans="2:13" x14ac:dyDescent="0.15">
      <c r="B179" s="44"/>
      <c r="C179" s="21" t="s">
        <v>78</v>
      </c>
      <c r="D179" s="130"/>
      <c r="E179" s="21" t="s">
        <v>33</v>
      </c>
      <c r="F179" s="7"/>
      <c r="G179" s="22"/>
      <c r="H179" s="21" t="s">
        <v>253</v>
      </c>
      <c r="I179" s="8" t="s">
        <v>267</v>
      </c>
    </row>
    <row r="180" spans="2:13" x14ac:dyDescent="0.15">
      <c r="B180" s="44"/>
      <c r="C180" s="21" t="s">
        <v>255</v>
      </c>
      <c r="D180" s="21" t="s">
        <v>268</v>
      </c>
      <c r="E180" s="63" t="s">
        <v>269</v>
      </c>
      <c r="F180" s="7" t="s">
        <v>270</v>
      </c>
      <c r="G180" s="22" t="s">
        <v>193</v>
      </c>
      <c r="H180" s="21" t="s">
        <v>193</v>
      </c>
      <c r="I180" s="46" t="s">
        <v>41</v>
      </c>
    </row>
    <row r="181" spans="2:13" x14ac:dyDescent="0.15">
      <c r="B181" s="50"/>
      <c r="C181" s="450"/>
      <c r="D181" s="384"/>
      <c r="E181" s="385">
        <f>+C181*D181*10</f>
        <v>0</v>
      </c>
      <c r="F181" s="451"/>
      <c r="G181" s="452"/>
      <c r="H181" s="387">
        <f>G181-F181</f>
        <v>0</v>
      </c>
      <c r="I181" s="376">
        <f>E181*H181/1000</f>
        <v>0</v>
      </c>
      <c r="K181" s="17"/>
      <c r="L181" s="17"/>
      <c r="M181" s="134"/>
    </row>
    <row r="182" spans="2:13" x14ac:dyDescent="0.15">
      <c r="B182" s="50"/>
      <c r="C182" s="384"/>
      <c r="D182" s="384"/>
      <c r="E182" s="385">
        <f>+C182*D182*10</f>
        <v>0</v>
      </c>
      <c r="F182" s="451"/>
      <c r="G182" s="452"/>
      <c r="H182" s="387">
        <f>G182-F182</f>
        <v>0</v>
      </c>
      <c r="I182" s="376">
        <f>E182*H182/1000</f>
        <v>0</v>
      </c>
      <c r="K182" s="17"/>
      <c r="L182" s="17"/>
      <c r="M182" s="134"/>
    </row>
    <row r="183" spans="2:13" ht="12.75" thickBot="1" x14ac:dyDescent="0.2">
      <c r="B183" s="106" t="s">
        <v>14</v>
      </c>
      <c r="C183" s="407">
        <f>SUM(C181:C182)</f>
        <v>0</v>
      </c>
      <c r="D183" s="439"/>
      <c r="E183" s="393">
        <f>SUM(E181:E182)</f>
        <v>0</v>
      </c>
      <c r="F183" s="394"/>
      <c r="G183" s="453"/>
      <c r="H183" s="393">
        <f>SUM(H181:H182)</f>
        <v>0</v>
      </c>
      <c r="I183" s="379">
        <f>SUM(I181:I182)</f>
        <v>0</v>
      </c>
    </row>
    <row r="184" spans="2:13" ht="12.75" thickBot="1" x14ac:dyDescent="0.2">
      <c r="C184" s="17"/>
      <c r="D184" s="17"/>
      <c r="E184" s="17"/>
      <c r="H184" s="17"/>
      <c r="I184" s="17"/>
    </row>
    <row r="185" spans="2:13" ht="13.5" customHeight="1" x14ac:dyDescent="0.15">
      <c r="B185" s="513" t="s">
        <v>271</v>
      </c>
      <c r="C185" s="514"/>
      <c r="D185" s="514"/>
      <c r="E185" s="523"/>
      <c r="F185" s="523"/>
      <c r="G185" s="523"/>
      <c r="H185" s="523"/>
      <c r="I185" s="524"/>
    </row>
    <row r="186" spans="2:13" ht="13.5" customHeight="1" thickBot="1" x14ac:dyDescent="0.2">
      <c r="B186" s="515"/>
      <c r="C186" s="516"/>
      <c r="D186" s="516"/>
      <c r="E186" s="525"/>
      <c r="F186" s="525"/>
      <c r="G186" s="525"/>
      <c r="H186" s="525"/>
      <c r="I186" s="526"/>
    </row>
    <row r="187" spans="2:13" ht="12.75" thickBot="1" x14ac:dyDescent="0.2">
      <c r="C187" s="17"/>
      <c r="D187" s="17"/>
      <c r="E187" s="17"/>
      <c r="H187" s="17"/>
      <c r="I187" s="17"/>
    </row>
    <row r="188" spans="2:13" ht="13.5" customHeight="1" x14ac:dyDescent="0.15">
      <c r="B188" s="513" t="s">
        <v>272</v>
      </c>
      <c r="C188" s="514"/>
      <c r="D188" s="514"/>
      <c r="E188" s="517"/>
      <c r="F188" s="518"/>
      <c r="G188" s="518"/>
      <c r="H188" s="518"/>
      <c r="I188" s="519"/>
    </row>
    <row r="189" spans="2:13" ht="12.75" thickBot="1" x14ac:dyDescent="0.2">
      <c r="B189" s="515"/>
      <c r="C189" s="516"/>
      <c r="D189" s="516"/>
      <c r="E189" s="520"/>
      <c r="F189" s="521"/>
      <c r="G189" s="521"/>
      <c r="H189" s="521"/>
      <c r="I189" s="522"/>
    </row>
    <row r="190" spans="2:13" x14ac:dyDescent="0.15">
      <c r="C190" s="17"/>
      <c r="D190" s="17"/>
      <c r="E190" s="17"/>
      <c r="H190" s="17"/>
    </row>
    <row r="191" spans="2:13" x14ac:dyDescent="0.15">
      <c r="B191" s="1" t="s">
        <v>273</v>
      </c>
      <c r="C191" s="17"/>
      <c r="H191" s="17"/>
      <c r="I191" s="17"/>
    </row>
    <row r="192" spans="2:13" ht="12.75" thickBot="1" x14ac:dyDescent="0.2">
      <c r="B192" s="1" t="s">
        <v>274</v>
      </c>
    </row>
    <row r="193" spans="2:10" x14ac:dyDescent="0.15">
      <c r="B193" s="495"/>
      <c r="C193" s="18"/>
      <c r="D193" s="18" t="s">
        <v>243</v>
      </c>
      <c r="E193" s="18" t="s">
        <v>275</v>
      </c>
      <c r="F193" s="4" t="s">
        <v>276</v>
      </c>
      <c r="G193" s="19" t="s">
        <v>108</v>
      </c>
      <c r="H193" s="18" t="s">
        <v>277</v>
      </c>
      <c r="I193" s="18" t="s">
        <v>278</v>
      </c>
      <c r="J193" s="5" t="s">
        <v>110</v>
      </c>
    </row>
    <row r="194" spans="2:10" x14ac:dyDescent="0.15">
      <c r="B194" s="44" t="s">
        <v>279</v>
      </c>
      <c r="C194" s="21" t="s">
        <v>111</v>
      </c>
      <c r="D194" s="21" t="s">
        <v>280</v>
      </c>
      <c r="E194" s="21" t="s">
        <v>281</v>
      </c>
      <c r="F194" s="7"/>
      <c r="G194" s="22" t="s">
        <v>282</v>
      </c>
      <c r="H194" s="21" t="s">
        <v>283</v>
      </c>
      <c r="I194" s="21" t="s">
        <v>284</v>
      </c>
      <c r="J194" s="8"/>
    </row>
    <row r="195" spans="2:10" x14ac:dyDescent="0.15">
      <c r="B195" s="44"/>
      <c r="C195" s="21"/>
      <c r="D195" s="21"/>
      <c r="E195" s="21" t="s">
        <v>285</v>
      </c>
      <c r="F195" s="7" t="s">
        <v>33</v>
      </c>
      <c r="G195" s="22"/>
      <c r="H195" s="21"/>
      <c r="I195" s="21" t="s">
        <v>286</v>
      </c>
      <c r="J195" s="8" t="s">
        <v>287</v>
      </c>
    </row>
    <row r="196" spans="2:10" x14ac:dyDescent="0.15">
      <c r="B196" s="44"/>
      <c r="C196" s="21"/>
      <c r="D196" s="21" t="s">
        <v>269</v>
      </c>
      <c r="E196" s="21" t="s">
        <v>193</v>
      </c>
      <c r="F196" s="79" t="s">
        <v>41</v>
      </c>
      <c r="G196" s="22" t="s">
        <v>269</v>
      </c>
      <c r="H196" s="21" t="s">
        <v>193</v>
      </c>
      <c r="I196" s="63" t="s">
        <v>288</v>
      </c>
      <c r="J196" s="46" t="s">
        <v>41</v>
      </c>
    </row>
    <row r="197" spans="2:10" x14ac:dyDescent="0.15">
      <c r="B197" s="50"/>
      <c r="C197" s="80"/>
      <c r="D197" s="30"/>
      <c r="E197" s="80"/>
      <c r="F197" s="385">
        <f>+D197*E197/1000</f>
        <v>0</v>
      </c>
      <c r="G197" s="446"/>
      <c r="H197" s="384"/>
      <c r="I197" s="387">
        <f>+G197*H197/1000</f>
        <v>0</v>
      </c>
      <c r="J197" s="421">
        <f>+F197-I197</f>
        <v>0</v>
      </c>
    </row>
    <row r="198" spans="2:10" x14ac:dyDescent="0.15">
      <c r="B198" s="50"/>
      <c r="C198" s="80"/>
      <c r="D198" s="30"/>
      <c r="E198" s="80"/>
      <c r="F198" s="385">
        <f>+D198*E198/1000</f>
        <v>0</v>
      </c>
      <c r="G198" s="446"/>
      <c r="H198" s="384"/>
      <c r="I198" s="387">
        <f>+G198*H198/1000</f>
        <v>0</v>
      </c>
      <c r="J198" s="421">
        <f>+F198-I198</f>
        <v>0</v>
      </c>
    </row>
    <row r="199" spans="2:10" ht="12.75" thickBot="1" x14ac:dyDescent="0.2">
      <c r="B199" s="106" t="s">
        <v>14</v>
      </c>
      <c r="C199" s="136"/>
      <c r="D199" s="136"/>
      <c r="E199" s="139"/>
      <c r="F199" s="447">
        <f>SUM(F197:F198)</f>
        <v>0</v>
      </c>
      <c r="G199" s="448"/>
      <c r="H199" s="449"/>
      <c r="I199" s="393">
        <f>SUM(I197:I198)</f>
        <v>0</v>
      </c>
      <c r="J199" s="379">
        <f>SUM(J197:J198)</f>
        <v>0</v>
      </c>
    </row>
    <row r="200" spans="2:10" x14ac:dyDescent="0.15">
      <c r="C200" s="17" t="s">
        <v>289</v>
      </c>
      <c r="E200" s="17"/>
      <c r="H200" s="17"/>
      <c r="I200" s="17"/>
    </row>
    <row r="201" spans="2:10" x14ac:dyDescent="0.15">
      <c r="C201" s="17" t="s">
        <v>290</v>
      </c>
      <c r="E201" s="17"/>
      <c r="H201" s="17"/>
      <c r="I201" s="17"/>
    </row>
    <row r="202" spans="2:10" ht="12.75" thickBot="1" x14ac:dyDescent="0.2">
      <c r="C202" s="17"/>
      <c r="E202" s="17"/>
      <c r="H202" s="17"/>
      <c r="I202" s="17"/>
    </row>
    <row r="203" spans="2:10" ht="13.5" customHeight="1" x14ac:dyDescent="0.15">
      <c r="B203" s="513" t="s">
        <v>291</v>
      </c>
      <c r="C203" s="514"/>
      <c r="D203" s="514"/>
      <c r="E203" s="517"/>
      <c r="F203" s="518"/>
      <c r="G203" s="518"/>
      <c r="H203" s="518"/>
      <c r="I203" s="518"/>
      <c r="J203" s="519"/>
    </row>
    <row r="204" spans="2:10" ht="13.5" customHeight="1" thickBot="1" x14ac:dyDescent="0.2">
      <c r="B204" s="515"/>
      <c r="C204" s="516"/>
      <c r="D204" s="516"/>
      <c r="E204" s="520"/>
      <c r="F204" s="521"/>
      <c r="G204" s="521"/>
      <c r="H204" s="521"/>
      <c r="I204" s="521"/>
      <c r="J204" s="522"/>
    </row>
    <row r="205" spans="2:10" ht="14.25" customHeight="1" x14ac:dyDescent="0.15">
      <c r="B205" s="58"/>
      <c r="C205" s="235"/>
      <c r="D205" s="297"/>
      <c r="E205" s="297"/>
      <c r="F205" s="297"/>
      <c r="G205" s="297"/>
      <c r="H205" s="235"/>
      <c r="I205" s="58"/>
      <c r="J205" s="235"/>
    </row>
    <row r="206" spans="2:10" x14ac:dyDescent="0.15">
      <c r="C206" s="17"/>
      <c r="H206" s="17"/>
      <c r="J206" s="17"/>
    </row>
    <row r="207" spans="2:10" ht="12.75" thickBot="1" x14ac:dyDescent="0.2">
      <c r="B207" s="1" t="s">
        <v>292</v>
      </c>
    </row>
    <row r="208" spans="2:10" x14ac:dyDescent="0.15">
      <c r="B208" s="495"/>
      <c r="C208" s="18"/>
      <c r="D208" s="18" t="s">
        <v>243</v>
      </c>
      <c r="E208" s="18" t="s">
        <v>275</v>
      </c>
      <c r="F208" s="4" t="s">
        <v>293</v>
      </c>
      <c r="G208" s="19" t="s">
        <v>108</v>
      </c>
      <c r="H208" s="496" t="s">
        <v>277</v>
      </c>
      <c r="I208" s="18" t="s">
        <v>278</v>
      </c>
      <c r="J208" s="142" t="s">
        <v>110</v>
      </c>
    </row>
    <row r="209" spans="2:10" x14ac:dyDescent="0.15">
      <c r="B209" s="44" t="s">
        <v>279</v>
      </c>
      <c r="C209" s="21" t="s">
        <v>111</v>
      </c>
      <c r="D209" s="21" t="s">
        <v>280</v>
      </c>
      <c r="E209" s="21" t="s">
        <v>281</v>
      </c>
      <c r="F209" s="7" t="s">
        <v>294</v>
      </c>
      <c r="G209" s="22" t="s">
        <v>280</v>
      </c>
      <c r="H209" s="62" t="s">
        <v>295</v>
      </c>
      <c r="I209" s="21" t="s">
        <v>296</v>
      </c>
      <c r="J209" s="143"/>
    </row>
    <row r="210" spans="2:10" x14ac:dyDescent="0.15">
      <c r="B210" s="44"/>
      <c r="C210" s="21"/>
      <c r="D210" s="21"/>
      <c r="E210" s="21" t="s">
        <v>285</v>
      </c>
      <c r="F210" s="7" t="s">
        <v>33</v>
      </c>
      <c r="G210" s="22"/>
      <c r="H210" s="62"/>
      <c r="I210" s="21" t="s">
        <v>286</v>
      </c>
      <c r="J210" s="143" t="s">
        <v>287</v>
      </c>
    </row>
    <row r="211" spans="2:10" x14ac:dyDescent="0.15">
      <c r="B211" s="44"/>
      <c r="C211" s="21"/>
      <c r="D211" s="21" t="s">
        <v>269</v>
      </c>
      <c r="E211" s="21" t="s">
        <v>193</v>
      </c>
      <c r="F211" s="79" t="s">
        <v>41</v>
      </c>
      <c r="G211" s="22" t="s">
        <v>269</v>
      </c>
      <c r="H211" s="21" t="s">
        <v>193</v>
      </c>
      <c r="I211" s="63" t="s">
        <v>297</v>
      </c>
      <c r="J211" s="144" t="s">
        <v>41</v>
      </c>
    </row>
    <row r="212" spans="2:10" x14ac:dyDescent="0.15">
      <c r="B212" s="50"/>
      <c r="C212" s="386"/>
      <c r="D212" s="368"/>
      <c r="E212" s="368"/>
      <c r="F212" s="436">
        <f>+D212*E212/1000</f>
        <v>0</v>
      </c>
      <c r="G212" s="437"/>
      <c r="H212" s="430"/>
      <c r="I212" s="368">
        <f>+G212*H212/1000</f>
        <v>0</v>
      </c>
      <c r="J212" s="438">
        <f>+F212-I212</f>
        <v>0</v>
      </c>
    </row>
    <row r="213" spans="2:10" x14ac:dyDescent="0.15">
      <c r="B213" s="50"/>
      <c r="C213" s="386"/>
      <c r="D213" s="368"/>
      <c r="E213" s="368"/>
      <c r="F213" s="436">
        <f>+D213*E213/1000</f>
        <v>0</v>
      </c>
      <c r="G213" s="437"/>
      <c r="H213" s="430"/>
      <c r="I213" s="368">
        <f>+G213*H213/1000</f>
        <v>0</v>
      </c>
      <c r="J213" s="438">
        <f>+F213-I213</f>
        <v>0</v>
      </c>
    </row>
    <row r="214" spans="2:10" ht="12.75" thickBot="1" x14ac:dyDescent="0.2">
      <c r="B214" s="106" t="s">
        <v>14</v>
      </c>
      <c r="C214" s="439"/>
      <c r="D214" s="440"/>
      <c r="E214" s="440"/>
      <c r="F214" s="441">
        <f>SUM(F212:F213)</f>
        <v>0</v>
      </c>
      <c r="G214" s="442"/>
      <c r="H214" s="443"/>
      <c r="I214" s="444">
        <f>SUM(I212:I213)</f>
        <v>0</v>
      </c>
      <c r="J214" s="445">
        <f>SUM(J212:J213)</f>
        <v>0</v>
      </c>
    </row>
    <row r="215" spans="2:10" x14ac:dyDescent="0.15">
      <c r="B215" s="17" t="s">
        <v>298</v>
      </c>
      <c r="D215" s="152"/>
      <c r="E215" s="152"/>
      <c r="F215" s="152"/>
      <c r="G215" s="152"/>
      <c r="H215" s="152"/>
      <c r="I215" s="152"/>
    </row>
    <row r="216" spans="2:10" x14ac:dyDescent="0.15">
      <c r="B216" s="17" t="s">
        <v>299</v>
      </c>
      <c r="D216" s="152"/>
      <c r="E216" s="152"/>
      <c r="F216" s="152"/>
      <c r="G216" s="152"/>
      <c r="H216" s="152"/>
      <c r="I216" s="152"/>
    </row>
    <row r="217" spans="2:10" customFormat="1" ht="14.25" thickBot="1" x14ac:dyDescent="0.2">
      <c r="B217" s="1"/>
      <c r="C217" s="1"/>
    </row>
    <row r="218" spans="2:10" customFormat="1" ht="13.5" x14ac:dyDescent="0.15">
      <c r="B218" s="513" t="s">
        <v>300</v>
      </c>
      <c r="C218" s="514"/>
      <c r="D218" s="527"/>
      <c r="E218" s="517"/>
      <c r="F218" s="518"/>
      <c r="G218" s="518"/>
      <c r="H218" s="518"/>
      <c r="I218" s="518"/>
      <c r="J218" s="519"/>
    </row>
    <row r="219" spans="2:10" customFormat="1" ht="14.25" thickBot="1" x14ac:dyDescent="0.2">
      <c r="B219" s="515"/>
      <c r="C219" s="516"/>
      <c r="D219" s="528"/>
      <c r="E219" s="520"/>
      <c r="F219" s="521"/>
      <c r="G219" s="521"/>
      <c r="H219" s="521"/>
      <c r="I219" s="521"/>
      <c r="J219" s="522"/>
    </row>
    <row r="220" spans="2:10" customFormat="1" ht="13.5" x14ac:dyDescent="0.15">
      <c r="B220" s="1"/>
      <c r="C220" s="1"/>
    </row>
    <row r="221" spans="2:10" x14ac:dyDescent="0.15">
      <c r="C221" s="17"/>
      <c r="D221" s="152"/>
      <c r="E221" s="152"/>
      <c r="F221" s="152"/>
      <c r="G221" s="152"/>
      <c r="H221" s="152"/>
      <c r="I221" s="152"/>
    </row>
    <row r="222" spans="2:10" ht="12.75" thickBot="1" x14ac:dyDescent="0.2">
      <c r="B222" s="1" t="s">
        <v>301</v>
      </c>
      <c r="C222" s="17"/>
      <c r="D222" s="17"/>
      <c r="E222" s="17"/>
      <c r="G222" s="266" t="s">
        <v>99</v>
      </c>
    </row>
    <row r="223" spans="2:10" x14ac:dyDescent="0.15">
      <c r="B223" s="92" t="s">
        <v>302</v>
      </c>
      <c r="C223" s="57"/>
      <c r="D223" s="57"/>
      <c r="E223" s="57"/>
      <c r="F223" s="57"/>
      <c r="G223" s="375">
        <f>+I167</f>
        <v>0</v>
      </c>
    </row>
    <row r="224" spans="2:10" x14ac:dyDescent="0.15">
      <c r="B224" s="50" t="s">
        <v>303</v>
      </c>
      <c r="C224" s="127"/>
      <c r="D224" s="127"/>
      <c r="E224" s="127"/>
      <c r="F224" s="127"/>
      <c r="G224" s="376">
        <f>+I183</f>
        <v>0</v>
      </c>
    </row>
    <row r="225" spans="2:17" x14ac:dyDescent="0.15">
      <c r="B225" s="50" t="s">
        <v>304</v>
      </c>
      <c r="C225" s="127"/>
      <c r="D225" s="127"/>
      <c r="E225" s="127"/>
      <c r="F225" s="127"/>
      <c r="G225" s="376">
        <f>+J214+J199</f>
        <v>0</v>
      </c>
    </row>
    <row r="226" spans="2:17" ht="12.75" thickBot="1" x14ac:dyDescent="0.2">
      <c r="B226" s="99"/>
      <c r="C226" s="128"/>
      <c r="D226" s="128" t="s">
        <v>305</v>
      </c>
      <c r="E226" s="128"/>
      <c r="F226" s="128"/>
      <c r="G226" s="379">
        <f>SUM(G223:G225)</f>
        <v>0</v>
      </c>
    </row>
    <row r="227" spans="2:17" x14ac:dyDescent="0.15">
      <c r="C227" s="17"/>
      <c r="D227" s="17"/>
      <c r="E227" s="17"/>
      <c r="H227" s="17"/>
    </row>
    <row r="228" spans="2:17" x14ac:dyDescent="0.15">
      <c r="C228" s="17"/>
      <c r="D228" s="17"/>
      <c r="E228" s="17"/>
      <c r="H228" s="17"/>
    </row>
    <row r="229" spans="2:17" x14ac:dyDescent="0.15">
      <c r="B229" s="1" t="s">
        <v>306</v>
      </c>
    </row>
    <row r="230" spans="2:17" ht="12.75" thickBot="1" x14ac:dyDescent="0.2">
      <c r="B230" s="1" t="s">
        <v>307</v>
      </c>
    </row>
    <row r="231" spans="2:17" ht="13.5" customHeight="1" x14ac:dyDescent="0.15">
      <c r="B231" s="109"/>
      <c r="C231" s="504" t="s">
        <v>308</v>
      </c>
      <c r="D231" s="506"/>
      <c r="E231" s="504" t="s">
        <v>309</v>
      </c>
      <c r="F231" s="506"/>
      <c r="G231" s="18" t="s">
        <v>277</v>
      </c>
      <c r="H231" s="18" t="s">
        <v>310</v>
      </c>
      <c r="I231" s="18" t="s">
        <v>311</v>
      </c>
      <c r="J231" s="18" t="s">
        <v>312</v>
      </c>
      <c r="K231" s="18" t="s">
        <v>313</v>
      </c>
      <c r="L231" s="531" t="s">
        <v>314</v>
      </c>
      <c r="M231" s="532"/>
      <c r="N231" s="533"/>
      <c r="O231" s="5" t="s">
        <v>110</v>
      </c>
    </row>
    <row r="232" spans="2:17" x14ac:dyDescent="0.15">
      <c r="B232" s="301" t="s">
        <v>111</v>
      </c>
      <c r="C232" s="21" t="s">
        <v>315</v>
      </c>
      <c r="D232" s="21" t="s">
        <v>316</v>
      </c>
      <c r="E232" s="21" t="s">
        <v>317</v>
      </c>
      <c r="F232" s="21" t="s">
        <v>318</v>
      </c>
      <c r="G232" s="21" t="s">
        <v>249</v>
      </c>
      <c r="H232" s="21" t="s">
        <v>249</v>
      </c>
      <c r="I232" s="21" t="s">
        <v>30</v>
      </c>
      <c r="J232" s="21" t="s">
        <v>319</v>
      </c>
      <c r="K232" s="60"/>
      <c r="L232" s="61" t="s">
        <v>320</v>
      </c>
      <c r="M232" s="61" t="s">
        <v>321</v>
      </c>
      <c r="N232" s="21"/>
      <c r="O232" s="8"/>
    </row>
    <row r="233" spans="2:17" x14ac:dyDescent="0.15">
      <c r="B233" s="110"/>
      <c r="C233" s="21" t="s">
        <v>78</v>
      </c>
      <c r="D233" s="21"/>
      <c r="E233" s="156" t="s">
        <v>78</v>
      </c>
      <c r="F233" s="156" t="s">
        <v>322</v>
      </c>
      <c r="G233" s="21" t="s">
        <v>323</v>
      </c>
      <c r="H233" s="21" t="s">
        <v>324</v>
      </c>
      <c r="I233" s="21" t="s">
        <v>325</v>
      </c>
      <c r="J233" s="21"/>
      <c r="K233" s="60"/>
      <c r="L233" s="21"/>
      <c r="M233" s="21"/>
      <c r="N233" s="21" t="s">
        <v>326</v>
      </c>
      <c r="O233" s="295" t="s">
        <v>327</v>
      </c>
    </row>
    <row r="234" spans="2:17" x14ac:dyDescent="0.15">
      <c r="B234" s="110"/>
      <c r="C234" s="21"/>
      <c r="D234" s="21"/>
      <c r="E234" s="156"/>
      <c r="F234" s="156"/>
      <c r="G234" s="21" t="s">
        <v>269</v>
      </c>
      <c r="H234" s="21" t="s">
        <v>269</v>
      </c>
      <c r="I234" s="21" t="s">
        <v>269</v>
      </c>
      <c r="J234" s="21" t="s">
        <v>328</v>
      </c>
      <c r="K234" s="60"/>
      <c r="L234" s="21" t="s">
        <v>329</v>
      </c>
      <c r="M234" s="62" t="s">
        <v>330</v>
      </c>
      <c r="N234" s="62" t="s">
        <v>331</v>
      </c>
      <c r="O234" s="8" t="s">
        <v>41</v>
      </c>
    </row>
    <row r="235" spans="2:17" x14ac:dyDescent="0.15">
      <c r="B235" s="12"/>
      <c r="C235" s="427"/>
      <c r="D235" s="429"/>
      <c r="E235" s="368"/>
      <c r="F235" s="430"/>
      <c r="G235" s="368">
        <f t="shared" ref="G235:H237" si="2">+C235*E235*10</f>
        <v>0</v>
      </c>
      <c r="H235" s="368">
        <f t="shared" si="2"/>
        <v>0</v>
      </c>
      <c r="I235" s="373">
        <f>+H235-G235</f>
        <v>0</v>
      </c>
      <c r="J235" s="431"/>
      <c r="K235" s="432"/>
      <c r="L235" s="386"/>
      <c r="M235" s="386"/>
      <c r="N235" s="386">
        <f>+L235*M235/1000</f>
        <v>0</v>
      </c>
      <c r="O235" s="376">
        <f>(I235*J235*K235/1000)-N235</f>
        <v>0</v>
      </c>
    </row>
    <row r="236" spans="2:17" x14ac:dyDescent="0.15">
      <c r="B236" s="12"/>
      <c r="C236" s="427"/>
      <c r="D236" s="429"/>
      <c r="E236" s="368"/>
      <c r="F236" s="430"/>
      <c r="G236" s="368">
        <f t="shared" si="2"/>
        <v>0</v>
      </c>
      <c r="H236" s="368">
        <f t="shared" si="2"/>
        <v>0</v>
      </c>
      <c r="I236" s="373">
        <f>+H236-G236</f>
        <v>0</v>
      </c>
      <c r="J236" s="431"/>
      <c r="K236" s="432"/>
      <c r="L236" s="386"/>
      <c r="M236" s="386"/>
      <c r="N236" s="386">
        <f>+L236*M236/1000</f>
        <v>0</v>
      </c>
      <c r="O236" s="376">
        <f>(I236*J236*K236/1000)-N236</f>
        <v>0</v>
      </c>
    </row>
    <row r="237" spans="2:17" x14ac:dyDescent="0.15">
      <c r="B237" s="12"/>
      <c r="C237" s="427"/>
      <c r="D237" s="429"/>
      <c r="E237" s="368"/>
      <c r="F237" s="430"/>
      <c r="G237" s="368">
        <f t="shared" si="2"/>
        <v>0</v>
      </c>
      <c r="H237" s="368">
        <f t="shared" si="2"/>
        <v>0</v>
      </c>
      <c r="I237" s="373">
        <f>+H237-G237</f>
        <v>0</v>
      </c>
      <c r="J237" s="431"/>
      <c r="K237" s="432"/>
      <c r="L237" s="386"/>
      <c r="M237" s="386"/>
      <c r="N237" s="386">
        <f>+L237*M237/1000</f>
        <v>0</v>
      </c>
      <c r="O237" s="376">
        <f>(I237*J237*K237/1000)-N237</f>
        <v>0</v>
      </c>
    </row>
    <row r="238" spans="2:17" ht="12.75" thickBot="1" x14ac:dyDescent="0.2">
      <c r="B238" s="106" t="s">
        <v>14</v>
      </c>
      <c r="C238" s="428">
        <f t="shared" ref="C238:I238" si="3">SUM(C235:C237)</f>
        <v>0</v>
      </c>
      <c r="D238" s="428">
        <f t="shared" si="3"/>
        <v>0</v>
      </c>
      <c r="E238" s="433">
        <f t="shared" si="3"/>
        <v>0</v>
      </c>
      <c r="F238" s="433">
        <f t="shared" si="3"/>
        <v>0</v>
      </c>
      <c r="G238" s="433">
        <f t="shared" si="3"/>
        <v>0</v>
      </c>
      <c r="H238" s="433">
        <f t="shared" si="3"/>
        <v>0</v>
      </c>
      <c r="I238" s="433">
        <f t="shared" si="3"/>
        <v>0</v>
      </c>
      <c r="J238" s="434"/>
      <c r="K238" s="435"/>
      <c r="L238" s="396"/>
      <c r="M238" s="396"/>
      <c r="N238" s="414">
        <f>SUM(N235:N237)</f>
        <v>0</v>
      </c>
      <c r="O238" s="379">
        <f>SUM(O235:O237)</f>
        <v>0</v>
      </c>
    </row>
    <row r="239" spans="2:17" ht="12.75" thickBot="1" x14ac:dyDescent="0.2">
      <c r="C239" s="55"/>
      <c r="D239" s="55"/>
      <c r="E239" s="55"/>
      <c r="F239" s="17"/>
      <c r="G239" s="17"/>
      <c r="H239" s="17"/>
      <c r="I239" s="17"/>
      <c r="J239" s="17"/>
      <c r="K239" s="17"/>
    </row>
    <row r="240" spans="2:17" ht="13.5" customHeight="1" x14ac:dyDescent="0.15">
      <c r="B240" s="513" t="s">
        <v>332</v>
      </c>
      <c r="C240" s="514"/>
      <c r="D240" s="514"/>
      <c r="E240" s="534"/>
      <c r="F240" s="535"/>
      <c r="G240" s="535"/>
      <c r="H240" s="535"/>
      <c r="I240" s="535"/>
      <c r="J240" s="536"/>
      <c r="K240" s="17"/>
      <c r="N240" s="17"/>
      <c r="Q240" s="17"/>
    </row>
    <row r="241" spans="2:17" ht="14.25" customHeight="1" thickBot="1" x14ac:dyDescent="0.2">
      <c r="B241" s="515"/>
      <c r="C241" s="516"/>
      <c r="D241" s="516"/>
      <c r="E241" s="537"/>
      <c r="F241" s="538"/>
      <c r="G241" s="538"/>
      <c r="H241" s="538"/>
      <c r="I241" s="538"/>
      <c r="J241" s="539"/>
      <c r="K241" s="17"/>
      <c r="N241" s="17"/>
      <c r="Q241" s="17"/>
    </row>
    <row r="242" spans="2:17" ht="12.75" thickBot="1" x14ac:dyDescent="0.2">
      <c r="C242" s="55"/>
      <c r="D242" s="55"/>
      <c r="E242" s="55"/>
      <c r="F242" s="17"/>
      <c r="G242" s="17"/>
      <c r="H242" s="17"/>
      <c r="I242" s="17"/>
      <c r="J242" s="17"/>
      <c r="K242" s="17"/>
      <c r="N242" s="17"/>
      <c r="Q242" s="17"/>
    </row>
    <row r="243" spans="2:17" ht="13.5" customHeight="1" x14ac:dyDescent="0.15">
      <c r="B243" s="513" t="s">
        <v>333</v>
      </c>
      <c r="C243" s="514"/>
      <c r="D243" s="514"/>
      <c r="E243" s="540"/>
      <c r="F243" s="541"/>
      <c r="G243" s="541"/>
      <c r="H243" s="541"/>
      <c r="I243" s="541"/>
      <c r="J243" s="542"/>
      <c r="K243" s="17"/>
      <c r="N243" s="17"/>
      <c r="Q243" s="17"/>
    </row>
    <row r="244" spans="2:17" ht="14.25" customHeight="1" thickBot="1" x14ac:dyDescent="0.2">
      <c r="B244" s="515"/>
      <c r="C244" s="516"/>
      <c r="D244" s="516"/>
      <c r="E244" s="543"/>
      <c r="F244" s="544"/>
      <c r="G244" s="544"/>
      <c r="H244" s="544"/>
      <c r="I244" s="544"/>
      <c r="J244" s="545"/>
      <c r="K244" s="17"/>
      <c r="N244" s="17"/>
      <c r="Q244" s="17"/>
    </row>
    <row r="245" spans="2:17" ht="12.75" thickBot="1" x14ac:dyDescent="0.2">
      <c r="C245" s="55"/>
      <c r="D245" s="55"/>
      <c r="E245" s="55"/>
      <c r="F245" s="17"/>
      <c r="G245" s="17"/>
      <c r="H245" s="17"/>
      <c r="I245" s="17"/>
      <c r="J245" s="17"/>
      <c r="K245" s="17"/>
      <c r="N245" s="17"/>
      <c r="Q245" s="17"/>
    </row>
    <row r="246" spans="2:17" ht="13.5" customHeight="1" x14ac:dyDescent="0.15">
      <c r="B246" s="513" t="s">
        <v>334</v>
      </c>
      <c r="C246" s="514"/>
      <c r="D246" s="514"/>
      <c r="E246" s="540"/>
      <c r="F246" s="541"/>
      <c r="G246" s="541"/>
      <c r="H246" s="541"/>
      <c r="I246" s="541"/>
      <c r="J246" s="542"/>
      <c r="K246" s="17"/>
      <c r="N246" s="17"/>
      <c r="Q246" s="17"/>
    </row>
    <row r="247" spans="2:17" ht="14.25" customHeight="1" thickBot="1" x14ac:dyDescent="0.2">
      <c r="B247" s="515"/>
      <c r="C247" s="516"/>
      <c r="D247" s="516"/>
      <c r="E247" s="543"/>
      <c r="F247" s="544"/>
      <c r="G247" s="544"/>
      <c r="H247" s="544"/>
      <c r="I247" s="544"/>
      <c r="J247" s="545"/>
      <c r="K247" s="17"/>
      <c r="N247" s="17"/>
      <c r="Q247" s="17"/>
    </row>
    <row r="248" spans="2:17" x14ac:dyDescent="0.15">
      <c r="C248" s="55"/>
      <c r="D248" s="55"/>
      <c r="E248" s="55"/>
      <c r="F248" s="17"/>
      <c r="G248" s="17"/>
      <c r="H248" s="17"/>
      <c r="I248" s="17"/>
      <c r="J248" s="17"/>
      <c r="K248" s="17"/>
      <c r="N248" s="17"/>
      <c r="Q248" s="17"/>
    </row>
    <row r="249" spans="2:17" x14ac:dyDescent="0.15">
      <c r="B249" s="1" t="s">
        <v>335</v>
      </c>
    </row>
    <row r="250" spans="2:17" ht="12.75" thickBot="1" x14ac:dyDescent="0.2">
      <c r="B250" s="1" t="s">
        <v>180</v>
      </c>
    </row>
    <row r="251" spans="2:17" ht="13.5" customHeight="1" x14ac:dyDescent="0.15">
      <c r="B251" s="109"/>
      <c r="C251" s="18" t="s">
        <v>336</v>
      </c>
      <c r="D251" s="504" t="s">
        <v>309</v>
      </c>
      <c r="E251" s="505"/>
      <c r="F251" s="506"/>
      <c r="G251" s="18" t="s">
        <v>337</v>
      </c>
      <c r="H251" s="18" t="s">
        <v>278</v>
      </c>
      <c r="I251" s="142" t="s">
        <v>110</v>
      </c>
    </row>
    <row r="252" spans="2:17" x14ac:dyDescent="0.15">
      <c r="B252" s="44" t="s">
        <v>111</v>
      </c>
      <c r="C252" s="21"/>
      <c r="D252" s="21" t="s">
        <v>338</v>
      </c>
      <c r="E252" s="21" t="s">
        <v>339</v>
      </c>
      <c r="F252" s="21" t="s">
        <v>340</v>
      </c>
      <c r="G252" s="21" t="s">
        <v>341</v>
      </c>
      <c r="H252" s="21" t="s">
        <v>342</v>
      </c>
      <c r="I252" s="143" t="s">
        <v>343</v>
      </c>
    </row>
    <row r="253" spans="2:17" x14ac:dyDescent="0.15">
      <c r="B253" s="44"/>
      <c r="C253" s="21" t="s">
        <v>154</v>
      </c>
      <c r="D253" s="21"/>
      <c r="E253" s="21"/>
      <c r="F253" s="21" t="s">
        <v>344</v>
      </c>
      <c r="G253" s="21" t="s">
        <v>269</v>
      </c>
      <c r="H253" s="21" t="s">
        <v>328</v>
      </c>
      <c r="I253" s="143" t="s">
        <v>345</v>
      </c>
    </row>
    <row r="254" spans="2:17" x14ac:dyDescent="0.15">
      <c r="B254" s="50"/>
      <c r="C254" s="427"/>
      <c r="D254" s="384"/>
      <c r="E254" s="387"/>
      <c r="F254" s="387">
        <f>+E254-D254</f>
        <v>0</v>
      </c>
      <c r="G254" s="368">
        <f>+C254*F254*10</f>
        <v>0</v>
      </c>
      <c r="H254" s="166"/>
      <c r="I254" s="425">
        <f>+G254*H254/1000</f>
        <v>0</v>
      </c>
    </row>
    <row r="255" spans="2:17" x14ac:dyDescent="0.15">
      <c r="B255" s="50"/>
      <c r="C255" s="427"/>
      <c r="D255" s="384"/>
      <c r="E255" s="387"/>
      <c r="F255" s="387">
        <f>+E255-D255</f>
        <v>0</v>
      </c>
      <c r="G255" s="368">
        <f>+C255*F255*10</f>
        <v>0</v>
      </c>
      <c r="H255" s="166"/>
      <c r="I255" s="425">
        <f>+G255*H255/1000</f>
        <v>0</v>
      </c>
    </row>
    <row r="256" spans="2:17" ht="12.75" thickBot="1" x14ac:dyDescent="0.2">
      <c r="B256" s="106" t="s">
        <v>14</v>
      </c>
      <c r="C256" s="428">
        <f>SUM(C254:C255)</f>
        <v>0</v>
      </c>
      <c r="D256" s="395"/>
      <c r="E256" s="395"/>
      <c r="F256" s="395"/>
      <c r="G256" s="393">
        <f>SUM(G254:G255)</f>
        <v>0</v>
      </c>
      <c r="H256" s="168"/>
      <c r="I256" s="426">
        <f>SUM(I254:I255)</f>
        <v>0</v>
      </c>
    </row>
    <row r="257" spans="2:17" ht="12.75" thickBot="1" x14ac:dyDescent="0.2">
      <c r="C257" s="55"/>
      <c r="D257" s="55"/>
      <c r="E257" s="55"/>
      <c r="F257" s="17"/>
      <c r="G257" s="17"/>
      <c r="H257" s="17"/>
      <c r="I257" s="17"/>
      <c r="J257" s="17"/>
      <c r="K257" s="17"/>
      <c r="P257" s="17"/>
    </row>
    <row r="258" spans="2:17" ht="13.5" customHeight="1" x14ac:dyDescent="0.15">
      <c r="B258" s="513" t="s">
        <v>346</v>
      </c>
      <c r="C258" s="514"/>
      <c r="D258" s="514"/>
      <c r="E258" s="546"/>
      <c r="F258" s="547"/>
      <c r="G258" s="547"/>
      <c r="H258" s="547"/>
      <c r="I258" s="547"/>
      <c r="J258" s="548"/>
      <c r="K258" s="17"/>
      <c r="P258" s="17"/>
    </row>
    <row r="259" spans="2:17" ht="14.25" customHeight="1" thickBot="1" x14ac:dyDescent="0.2">
      <c r="B259" s="515"/>
      <c r="C259" s="516"/>
      <c r="D259" s="516"/>
      <c r="E259" s="549"/>
      <c r="F259" s="550"/>
      <c r="G259" s="550"/>
      <c r="H259" s="550"/>
      <c r="I259" s="550"/>
      <c r="J259" s="551"/>
      <c r="K259" s="17"/>
      <c r="P259" s="17"/>
    </row>
    <row r="260" spans="2:17" x14ac:dyDescent="0.15">
      <c r="C260" s="17"/>
      <c r="D260" s="17"/>
      <c r="E260" s="17"/>
      <c r="H260" s="17"/>
      <c r="I260" s="17"/>
      <c r="J260" s="17"/>
      <c r="K260" s="17"/>
      <c r="P260" s="17"/>
    </row>
    <row r="261" spans="2:17" ht="12.75" thickBot="1" x14ac:dyDescent="0.2">
      <c r="B261" s="1" t="s">
        <v>347</v>
      </c>
      <c r="C261" s="55"/>
      <c r="D261" s="55"/>
      <c r="E261" s="55"/>
      <c r="F261" s="17"/>
      <c r="G261" s="17"/>
      <c r="H261" s="17" t="s">
        <v>348</v>
      </c>
      <c r="I261" s="17"/>
      <c r="K261" s="17"/>
      <c r="P261" s="17"/>
    </row>
    <row r="262" spans="2:17" x14ac:dyDescent="0.15">
      <c r="B262" s="92" t="s">
        <v>349</v>
      </c>
      <c r="C262" s="57"/>
      <c r="D262" s="57"/>
      <c r="E262" s="57"/>
      <c r="F262" s="57"/>
      <c r="G262" s="59"/>
      <c r="H262" s="375">
        <f>+O238</f>
        <v>0</v>
      </c>
      <c r="I262" s="17"/>
      <c r="K262" s="17"/>
      <c r="Q262" s="17"/>
    </row>
    <row r="263" spans="2:17" x14ac:dyDescent="0.15">
      <c r="B263" s="50" t="s">
        <v>350</v>
      </c>
      <c r="C263" s="127"/>
      <c r="D263" s="127"/>
      <c r="E263" s="127"/>
      <c r="F263" s="127"/>
      <c r="G263" s="85"/>
      <c r="H263" s="376">
        <f>+I256</f>
        <v>0</v>
      </c>
      <c r="I263" s="17"/>
      <c r="K263" s="17"/>
      <c r="Q263" s="17"/>
    </row>
    <row r="264" spans="2:17" ht="12.75" thickBot="1" x14ac:dyDescent="0.2">
      <c r="B264" s="99"/>
      <c r="C264" s="128"/>
      <c r="D264" s="128" t="s">
        <v>305</v>
      </c>
      <c r="E264" s="128"/>
      <c r="F264" s="128"/>
      <c r="G264" s="129"/>
      <c r="H264" s="379">
        <f>SUM(H262:H263)</f>
        <v>0</v>
      </c>
      <c r="I264" s="17"/>
      <c r="J264" s="17"/>
      <c r="K264" s="17"/>
      <c r="Q264" s="17"/>
    </row>
    <row r="265" spans="2:17" x14ac:dyDescent="0.15">
      <c r="H265" s="17"/>
      <c r="I265" s="17"/>
      <c r="J265" s="17"/>
      <c r="K265" s="17"/>
      <c r="Q265" s="17"/>
    </row>
    <row r="266" spans="2:17" x14ac:dyDescent="0.15">
      <c r="B266" s="1" t="s">
        <v>351</v>
      </c>
      <c r="C266" s="17"/>
      <c r="D266" s="17"/>
      <c r="E266" s="17"/>
      <c r="F266" s="17"/>
      <c r="G266" s="17"/>
      <c r="H266" s="17"/>
      <c r="I266" s="17"/>
      <c r="K266" s="17"/>
      <c r="N266" s="17"/>
    </row>
    <row r="267" spans="2:17" ht="12.75" thickBot="1" x14ac:dyDescent="0.2">
      <c r="B267" s="1" t="s">
        <v>352</v>
      </c>
      <c r="C267" s="17"/>
      <c r="D267" s="17"/>
      <c r="E267" s="17"/>
      <c r="F267" s="17"/>
      <c r="G267" s="17"/>
      <c r="H267" s="17"/>
      <c r="I267" s="17"/>
      <c r="K267" s="17"/>
      <c r="N267" s="17"/>
    </row>
    <row r="268" spans="2:17" x14ac:dyDescent="0.15">
      <c r="B268" s="495"/>
      <c r="C268" s="170"/>
      <c r="D268" s="171" t="s">
        <v>5</v>
      </c>
      <c r="E268" s="172" t="s">
        <v>69</v>
      </c>
      <c r="F268" s="173" t="s">
        <v>245</v>
      </c>
      <c r="G268" s="174" t="s">
        <v>353</v>
      </c>
      <c r="H268" s="89" t="s">
        <v>50</v>
      </c>
    </row>
    <row r="269" spans="2:17" x14ac:dyDescent="0.15">
      <c r="B269" s="44" t="s">
        <v>111</v>
      </c>
      <c r="C269" s="175" t="s">
        <v>354</v>
      </c>
      <c r="D269" s="176" t="s">
        <v>355</v>
      </c>
      <c r="E269" s="177" t="s">
        <v>356</v>
      </c>
      <c r="F269" s="178" t="s">
        <v>355</v>
      </c>
      <c r="G269" s="179" t="s">
        <v>356</v>
      </c>
      <c r="H269" s="180"/>
    </row>
    <row r="270" spans="2:17" x14ac:dyDescent="0.15">
      <c r="B270" s="44"/>
      <c r="C270" s="175"/>
      <c r="D270" s="176" t="s">
        <v>357</v>
      </c>
      <c r="E270" s="177" t="s">
        <v>358</v>
      </c>
      <c r="F270" s="178" t="s">
        <v>359</v>
      </c>
      <c r="G270" s="179" t="s">
        <v>358</v>
      </c>
      <c r="H270" s="180"/>
    </row>
    <row r="271" spans="2:17" x14ac:dyDescent="0.15">
      <c r="B271" s="44"/>
      <c r="C271" s="175"/>
      <c r="D271" s="131" t="s">
        <v>259</v>
      </c>
      <c r="E271" s="123" t="s">
        <v>259</v>
      </c>
      <c r="F271" s="181" t="s">
        <v>259</v>
      </c>
      <c r="G271" s="182" t="s">
        <v>259</v>
      </c>
      <c r="H271" s="180" t="s">
        <v>360</v>
      </c>
    </row>
    <row r="272" spans="2:17" x14ac:dyDescent="0.15">
      <c r="B272" s="6"/>
      <c r="C272" s="175"/>
      <c r="D272" s="183" t="s">
        <v>361</v>
      </c>
      <c r="E272" s="184"/>
      <c r="F272" s="185" t="s">
        <v>361</v>
      </c>
      <c r="G272" s="186"/>
      <c r="H272" s="180"/>
    </row>
    <row r="273" spans="2:13" x14ac:dyDescent="0.15">
      <c r="B273" s="77"/>
      <c r="C273" s="187"/>
      <c r="D273" s="176" t="s">
        <v>362</v>
      </c>
      <c r="E273" s="177"/>
      <c r="F273" s="178" t="s">
        <v>362</v>
      </c>
      <c r="G273" s="179"/>
      <c r="H273" s="180" t="s">
        <v>331</v>
      </c>
    </row>
    <row r="274" spans="2:13" x14ac:dyDescent="0.15">
      <c r="B274" s="110"/>
      <c r="C274" s="188"/>
      <c r="D274" s="189"/>
      <c r="E274" s="188"/>
      <c r="F274" s="190"/>
      <c r="G274" s="191"/>
      <c r="H274" s="421">
        <f>IF($E$12="-",-(F274*G274)/1000,(D274*E274*$E$12-F274*G274)/1000)</f>
        <v>0</v>
      </c>
    </row>
    <row r="275" spans="2:13" x14ac:dyDescent="0.15">
      <c r="B275" s="110"/>
      <c r="C275" s="193"/>
      <c r="D275" s="194"/>
      <c r="E275" s="193"/>
      <c r="F275" s="195"/>
      <c r="G275" s="196"/>
      <c r="H275" s="422">
        <f>IF($E$12="-",-(F275*G275)/1000,(D275*E275*$E$12-F275*G275)/1000)</f>
        <v>0</v>
      </c>
    </row>
    <row r="276" spans="2:13" x14ac:dyDescent="0.15">
      <c r="B276" s="25"/>
      <c r="C276" s="188"/>
      <c r="D276" s="189"/>
      <c r="E276" s="188"/>
      <c r="F276" s="190"/>
      <c r="G276" s="191"/>
      <c r="H276" s="423">
        <f>IF($E$12="-",-(F276*G276)/1000,(D276*E276*$E$12-F276*G276)/1000)</f>
        <v>0</v>
      </c>
    </row>
    <row r="277" spans="2:13" x14ac:dyDescent="0.15">
      <c r="B277" s="154"/>
      <c r="C277" s="193"/>
      <c r="D277" s="194"/>
      <c r="E277" s="193"/>
      <c r="F277" s="195"/>
      <c r="G277" s="196"/>
      <c r="H277" s="424">
        <f>IF($E$12="-",-(F277*G277)/1000,(D277*E277*$E$12-F277*G277)/1000)</f>
        <v>0</v>
      </c>
    </row>
    <row r="278" spans="2:13" ht="12.75" thickBot="1" x14ac:dyDescent="0.2">
      <c r="B278" s="106" t="s">
        <v>14</v>
      </c>
      <c r="C278" s="136"/>
      <c r="D278" s="199"/>
      <c r="E278" s="200"/>
      <c r="F278" s="201"/>
      <c r="G278" s="202"/>
      <c r="H278" s="379">
        <f>SUM(H274:H277)</f>
        <v>0</v>
      </c>
    </row>
    <row r="279" spans="2:13" x14ac:dyDescent="0.15">
      <c r="C279" s="17"/>
      <c r="D279" s="17"/>
      <c r="E279" s="17"/>
      <c r="F279" s="17"/>
      <c r="G279" s="17"/>
      <c r="H279" s="17"/>
      <c r="I279" s="17"/>
    </row>
    <row r="280" spans="2:13" ht="12.75" thickBot="1" x14ac:dyDescent="0.2">
      <c r="B280" s="1" t="s">
        <v>363</v>
      </c>
    </row>
    <row r="281" spans="2:13" x14ac:dyDescent="0.15">
      <c r="B281" s="495"/>
      <c r="C281" s="170" t="s">
        <v>243</v>
      </c>
      <c r="D281" s="18" t="s">
        <v>364</v>
      </c>
      <c r="E281" s="18" t="s">
        <v>365</v>
      </c>
      <c r="F281" s="18" t="s">
        <v>366</v>
      </c>
      <c r="G281" s="18" t="s">
        <v>367</v>
      </c>
      <c r="H281" s="18" t="s">
        <v>368</v>
      </c>
      <c r="I281" s="203" t="s">
        <v>369</v>
      </c>
      <c r="J281" s="19" t="s">
        <v>370</v>
      </c>
      <c r="K281" s="18" t="s">
        <v>371</v>
      </c>
      <c r="L281" s="18" t="s">
        <v>372</v>
      </c>
      <c r="M281" s="5" t="s">
        <v>24</v>
      </c>
    </row>
    <row r="282" spans="2:13" x14ac:dyDescent="0.15">
      <c r="B282" s="44" t="s">
        <v>111</v>
      </c>
      <c r="C282" s="175" t="s">
        <v>373</v>
      </c>
      <c r="D282" s="21" t="s">
        <v>374</v>
      </c>
      <c r="E282" s="21"/>
      <c r="F282" s="21" t="s">
        <v>375</v>
      </c>
      <c r="G282" s="21" t="s">
        <v>376</v>
      </c>
      <c r="H282" s="21"/>
      <c r="I282" s="204" t="s">
        <v>377</v>
      </c>
      <c r="J282" s="22" t="s">
        <v>378</v>
      </c>
      <c r="K282" s="21" t="s">
        <v>379</v>
      </c>
      <c r="L282" s="21" t="s">
        <v>377</v>
      </c>
      <c r="M282" s="8"/>
    </row>
    <row r="283" spans="2:13" x14ac:dyDescent="0.15">
      <c r="B283" s="44"/>
      <c r="C283" s="21"/>
      <c r="D283" s="21"/>
      <c r="E283" s="21" t="s">
        <v>33</v>
      </c>
      <c r="F283" s="21"/>
      <c r="G283" s="21" t="s">
        <v>380</v>
      </c>
      <c r="H283" s="21" t="s">
        <v>381</v>
      </c>
      <c r="I283" s="204" t="s">
        <v>267</v>
      </c>
      <c r="J283" s="22"/>
      <c r="K283" s="21"/>
      <c r="L283" s="21" t="s">
        <v>382</v>
      </c>
      <c r="M283" s="8" t="s">
        <v>383</v>
      </c>
    </row>
    <row r="284" spans="2:13" x14ac:dyDescent="0.15">
      <c r="B284" s="205"/>
      <c r="C284" s="63" t="s">
        <v>384</v>
      </c>
      <c r="D284" s="21" t="s">
        <v>385</v>
      </c>
      <c r="E284" s="21" t="s">
        <v>384</v>
      </c>
      <c r="F284" s="21" t="s">
        <v>386</v>
      </c>
      <c r="G284" s="21" t="s">
        <v>387</v>
      </c>
      <c r="H284" s="21" t="s">
        <v>386</v>
      </c>
      <c r="I284" s="204" t="s">
        <v>41</v>
      </c>
      <c r="J284" s="22" t="s">
        <v>384</v>
      </c>
      <c r="K284" s="21" t="s">
        <v>386</v>
      </c>
      <c r="L284" s="21" t="s">
        <v>41</v>
      </c>
      <c r="M284" s="8" t="s">
        <v>41</v>
      </c>
    </row>
    <row r="285" spans="2:13" s="17" customFormat="1" ht="12.75" thickBot="1" x14ac:dyDescent="0.2">
      <c r="B285" s="121"/>
      <c r="C285" s="125"/>
      <c r="D285" s="125"/>
      <c r="E285" s="393">
        <f>+C285*D285/100</f>
        <v>0</v>
      </c>
      <c r="F285" s="393"/>
      <c r="G285" s="393"/>
      <c r="H285" s="393">
        <f>+F285-G285</f>
        <v>0</v>
      </c>
      <c r="I285" s="419">
        <f>+E285*H285/1000</f>
        <v>0</v>
      </c>
      <c r="J285" s="420"/>
      <c r="K285" s="393"/>
      <c r="L285" s="397">
        <f>J285*K285/1000</f>
        <v>0</v>
      </c>
      <c r="M285" s="379">
        <f>+I285+L285</f>
        <v>0</v>
      </c>
    </row>
    <row r="287" spans="2:13" ht="12.75" thickBot="1" x14ac:dyDescent="0.2">
      <c r="B287" s="1" t="s">
        <v>389</v>
      </c>
      <c r="G287" s="1" t="s">
        <v>99</v>
      </c>
    </row>
    <row r="288" spans="2:13" x14ac:dyDescent="0.15">
      <c r="B288" s="92" t="s">
        <v>390</v>
      </c>
      <c r="C288" s="212"/>
      <c r="D288" s="57"/>
      <c r="E288" s="57"/>
      <c r="F288" s="59"/>
      <c r="G288" s="416">
        <f>+H278</f>
        <v>0</v>
      </c>
    </row>
    <row r="289" spans="2:15" x14ac:dyDescent="0.15">
      <c r="B289" s="50" t="s">
        <v>391</v>
      </c>
      <c r="C289" s="127"/>
      <c r="D289" s="127"/>
      <c r="E289" s="127"/>
      <c r="F289" s="85"/>
      <c r="G289" s="417">
        <f>+M285</f>
        <v>0</v>
      </c>
    </row>
    <row r="290" spans="2:15" ht="12.75" thickBot="1" x14ac:dyDescent="0.2">
      <c r="B290" s="99" t="s">
        <v>392</v>
      </c>
      <c r="C290" s="128"/>
      <c r="D290" s="128"/>
      <c r="E290" s="128"/>
      <c r="F290" s="129"/>
      <c r="G290" s="418">
        <f>SUM(G288:G289)</f>
        <v>0</v>
      </c>
    </row>
    <row r="292" spans="2:15" ht="12.75" thickBot="1" x14ac:dyDescent="0.2">
      <c r="B292" s="1" t="s">
        <v>393</v>
      </c>
    </row>
    <row r="293" spans="2:15" x14ac:dyDescent="0.15">
      <c r="B293" s="495" t="s">
        <v>394</v>
      </c>
      <c r="C293" s="18" t="s">
        <v>395</v>
      </c>
      <c r="D293" s="18" t="s">
        <v>396</v>
      </c>
      <c r="E293" s="163" t="s">
        <v>397</v>
      </c>
      <c r="F293" s="5" t="s">
        <v>24</v>
      </c>
    </row>
    <row r="294" spans="2:15" x14ac:dyDescent="0.15">
      <c r="B294" s="44"/>
      <c r="C294" s="131" t="s">
        <v>398</v>
      </c>
      <c r="D294" s="21"/>
      <c r="E294" s="130" t="s">
        <v>190</v>
      </c>
      <c r="F294" s="8" t="s">
        <v>399</v>
      </c>
    </row>
    <row r="295" spans="2:15" x14ac:dyDescent="0.15">
      <c r="B295" s="44"/>
      <c r="C295" s="131" t="s">
        <v>400</v>
      </c>
      <c r="D295" s="21"/>
      <c r="E295" s="130"/>
      <c r="F295" s="221"/>
    </row>
    <row r="296" spans="2:15" x14ac:dyDescent="0.15">
      <c r="B296" s="44"/>
      <c r="C296" s="131" t="s">
        <v>331</v>
      </c>
      <c r="D296" s="21" t="s">
        <v>384</v>
      </c>
      <c r="E296" s="130" t="s">
        <v>401</v>
      </c>
      <c r="F296" s="8" t="s">
        <v>41</v>
      </c>
    </row>
    <row r="297" spans="2:15" x14ac:dyDescent="0.15">
      <c r="B297" s="222"/>
      <c r="C297" s="410"/>
      <c r="D297" s="411"/>
      <c r="E297" s="412"/>
      <c r="F297" s="413">
        <f>E297*D297-C297</f>
        <v>0</v>
      </c>
    </row>
    <row r="298" spans="2:15" x14ac:dyDescent="0.15">
      <c r="B298" s="222"/>
      <c r="C298" s="410"/>
      <c r="D298" s="411"/>
      <c r="E298" s="412"/>
      <c r="F298" s="413">
        <f>E298*D298-C298</f>
        <v>0</v>
      </c>
    </row>
    <row r="299" spans="2:15" ht="12.75" thickBot="1" x14ac:dyDescent="0.2">
      <c r="B299" s="106" t="s">
        <v>14</v>
      </c>
      <c r="C299" s="414">
        <f>SUM(C297:C298)</f>
        <v>0</v>
      </c>
      <c r="D299" s="414">
        <f>SUM(D297:D298)</f>
        <v>0</v>
      </c>
      <c r="E299" s="414">
        <f>SUM(E297:E298)</f>
        <v>0</v>
      </c>
      <c r="F299" s="415">
        <f>+D299*E299-C299</f>
        <v>0</v>
      </c>
    </row>
    <row r="301" spans="2:15" x14ac:dyDescent="0.15">
      <c r="B301" s="1" t="s">
        <v>402</v>
      </c>
    </row>
    <row r="302" spans="2:15" ht="12.75" thickBot="1" x14ac:dyDescent="0.2">
      <c r="B302" s="1" t="s">
        <v>403</v>
      </c>
    </row>
    <row r="303" spans="2:15" x14ac:dyDescent="0.15">
      <c r="B303" s="495"/>
      <c r="C303" s="75"/>
      <c r="D303" s="57" t="s">
        <v>404</v>
      </c>
      <c r="E303" s="57"/>
      <c r="F303" s="57"/>
      <c r="G303" s="59"/>
      <c r="H303" s="18" t="s">
        <v>108</v>
      </c>
      <c r="I303" s="18" t="s">
        <v>405</v>
      </c>
      <c r="J303" s="18" t="s">
        <v>278</v>
      </c>
      <c r="K303" s="18" t="s">
        <v>406</v>
      </c>
      <c r="L303" s="56"/>
      <c r="M303" s="163" t="s">
        <v>407</v>
      </c>
      <c r="N303" s="74"/>
      <c r="O303" s="5" t="s">
        <v>110</v>
      </c>
    </row>
    <row r="304" spans="2:15" x14ac:dyDescent="0.15">
      <c r="B304" s="6" t="s">
        <v>111</v>
      </c>
      <c r="C304" s="21" t="s">
        <v>408</v>
      </c>
      <c r="D304" s="552" t="s">
        <v>409</v>
      </c>
      <c r="E304" s="555" t="s">
        <v>410</v>
      </c>
      <c r="F304" s="556"/>
      <c r="G304" s="21" t="s">
        <v>411</v>
      </c>
      <c r="H304" s="21" t="s">
        <v>412</v>
      </c>
      <c r="I304" s="21" t="s">
        <v>30</v>
      </c>
      <c r="J304" s="21" t="s">
        <v>342</v>
      </c>
      <c r="K304" s="21"/>
      <c r="L304" s="61" t="s">
        <v>413</v>
      </c>
      <c r="M304" s="61" t="s">
        <v>414</v>
      </c>
      <c r="N304" s="21"/>
      <c r="O304" s="8"/>
    </row>
    <row r="305" spans="2:17" x14ac:dyDescent="0.15">
      <c r="B305" s="44"/>
      <c r="C305" s="60" t="s">
        <v>78</v>
      </c>
      <c r="D305" s="553"/>
      <c r="E305" s="10"/>
      <c r="G305" s="21" t="s">
        <v>415</v>
      </c>
      <c r="H305" s="21" t="s">
        <v>78</v>
      </c>
      <c r="I305" s="21" t="s">
        <v>34</v>
      </c>
      <c r="J305" s="21"/>
      <c r="K305" s="21"/>
      <c r="L305" s="21" t="s">
        <v>32</v>
      </c>
      <c r="M305" s="21"/>
      <c r="N305" s="21" t="s">
        <v>416</v>
      </c>
      <c r="O305" s="295" t="s">
        <v>417</v>
      </c>
    </row>
    <row r="306" spans="2:17" x14ac:dyDescent="0.15">
      <c r="B306" s="110"/>
      <c r="C306" s="60"/>
      <c r="D306" s="554"/>
      <c r="E306" s="24"/>
      <c r="F306" s="226"/>
      <c r="G306" s="63"/>
      <c r="H306" s="21" t="s">
        <v>418</v>
      </c>
      <c r="I306" s="63" t="s">
        <v>269</v>
      </c>
      <c r="J306" s="21" t="s">
        <v>328</v>
      </c>
      <c r="K306" s="21"/>
      <c r="L306" s="21" t="s">
        <v>329</v>
      </c>
      <c r="M306" s="62" t="s">
        <v>419</v>
      </c>
      <c r="N306" s="62" t="s">
        <v>81</v>
      </c>
      <c r="O306" s="46" t="s">
        <v>41</v>
      </c>
    </row>
    <row r="307" spans="2:17" x14ac:dyDescent="0.15">
      <c r="B307" s="12"/>
      <c r="C307" s="385"/>
      <c r="D307" s="384"/>
      <c r="E307" s="613"/>
      <c r="F307" s="614"/>
      <c r="G307" s="384">
        <f>+C307-D307</f>
        <v>0</v>
      </c>
      <c r="H307" s="399"/>
      <c r="I307" s="384">
        <f>G307*H307*10</f>
        <v>0</v>
      </c>
      <c r="J307" s="400"/>
      <c r="K307" s="401"/>
      <c r="L307" s="386"/>
      <c r="M307" s="386"/>
      <c r="N307" s="386">
        <f>+L307*M307</f>
        <v>0</v>
      </c>
      <c r="O307" s="376">
        <f>(I307*J307*K307-N307)/1000</f>
        <v>0</v>
      </c>
    </row>
    <row r="308" spans="2:17" ht="12.75" thickBot="1" x14ac:dyDescent="0.2">
      <c r="B308" s="23"/>
      <c r="C308" s="402"/>
      <c r="D308" s="403"/>
      <c r="E308" s="615"/>
      <c r="F308" s="616"/>
      <c r="G308" s="384">
        <f>+C308-D308</f>
        <v>0</v>
      </c>
      <c r="H308" s="404"/>
      <c r="I308" s="384">
        <f>G308*H308*10</f>
        <v>0</v>
      </c>
      <c r="J308" s="405"/>
      <c r="K308" s="406"/>
      <c r="L308" s="386"/>
      <c r="M308" s="386"/>
      <c r="N308" s="386">
        <f>+L308*M308</f>
        <v>0</v>
      </c>
      <c r="O308" s="376">
        <f>(I308*J308*K308-N308)/1000</f>
        <v>0</v>
      </c>
    </row>
    <row r="309" spans="2:17" ht="12.75" thickBot="1" x14ac:dyDescent="0.2">
      <c r="B309" s="106" t="s">
        <v>14</v>
      </c>
      <c r="C309" s="407">
        <f>SUM(C307:C308)</f>
        <v>0</v>
      </c>
      <c r="D309" s="407">
        <f>SUM(D307:D308)</f>
        <v>0</v>
      </c>
      <c r="E309" s="617"/>
      <c r="F309" s="618"/>
      <c r="G309" s="393">
        <f>SUM(G307:G308)</f>
        <v>0</v>
      </c>
      <c r="H309" s="395"/>
      <c r="I309" s="393">
        <f>SUM(I307:I308)</f>
        <v>0</v>
      </c>
      <c r="J309" s="408"/>
      <c r="K309" s="395"/>
      <c r="L309" s="395"/>
      <c r="M309" s="408"/>
      <c r="N309" s="409"/>
      <c r="O309" s="379">
        <f>SUM(O307:O308)</f>
        <v>0</v>
      </c>
    </row>
    <row r="310" spans="2:17" ht="12.75" thickBot="1" x14ac:dyDescent="0.2">
      <c r="C310" s="55"/>
      <c r="D310" s="55"/>
      <c r="E310" s="55"/>
      <c r="F310" s="17"/>
      <c r="G310" s="17"/>
      <c r="H310" s="17"/>
      <c r="I310" s="17"/>
      <c r="J310" s="17"/>
    </row>
    <row r="311" spans="2:17" x14ac:dyDescent="0.15">
      <c r="B311" s="513" t="s">
        <v>420</v>
      </c>
      <c r="C311" s="514"/>
      <c r="D311" s="527"/>
      <c r="E311" s="534"/>
      <c r="F311" s="535"/>
      <c r="G311" s="535"/>
      <c r="H311" s="535"/>
      <c r="I311" s="535"/>
      <c r="J311" s="535"/>
      <c r="K311" s="535"/>
      <c r="L311" s="536"/>
      <c r="N311" s="17"/>
      <c r="Q311" s="17"/>
    </row>
    <row r="312" spans="2:17" ht="12.75" thickBot="1" x14ac:dyDescent="0.2">
      <c r="B312" s="515"/>
      <c r="C312" s="516"/>
      <c r="D312" s="528"/>
      <c r="E312" s="537"/>
      <c r="F312" s="538"/>
      <c r="G312" s="538"/>
      <c r="H312" s="538"/>
      <c r="I312" s="538"/>
      <c r="J312" s="538"/>
      <c r="K312" s="538"/>
      <c r="L312" s="539"/>
      <c r="N312" s="17"/>
      <c r="Q312" s="17"/>
    </row>
    <row r="313" spans="2:17" x14ac:dyDescent="0.15">
      <c r="B313" s="349"/>
      <c r="C313" s="349"/>
      <c r="D313" s="349"/>
      <c r="E313" s="350"/>
      <c r="F313" s="350"/>
      <c r="G313" s="350"/>
      <c r="H313" s="350"/>
      <c r="I313" s="350"/>
      <c r="J313" s="350"/>
      <c r="K313" s="350"/>
      <c r="L313" s="350"/>
      <c r="N313" s="17"/>
      <c r="Q313" s="17"/>
    </row>
    <row r="314" spans="2:17" x14ac:dyDescent="0.15">
      <c r="C314" s="55"/>
      <c r="D314" s="55"/>
      <c r="E314" s="55"/>
      <c r="F314" s="17"/>
      <c r="G314" s="17"/>
      <c r="H314" s="234"/>
      <c r="I314" s="17"/>
      <c r="J314" s="17"/>
      <c r="K314" s="17"/>
    </row>
    <row r="315" spans="2:17" ht="12.75" thickBot="1" x14ac:dyDescent="0.2">
      <c r="B315" s="1" t="s">
        <v>421</v>
      </c>
      <c r="C315" s="55"/>
      <c r="D315" s="55"/>
      <c r="E315" s="55" t="s">
        <v>99</v>
      </c>
      <c r="F315" s="17"/>
      <c r="G315" s="17"/>
      <c r="H315" s="17"/>
      <c r="I315" s="17"/>
      <c r="J315" s="17"/>
      <c r="K315" s="17"/>
    </row>
    <row r="316" spans="2:17" x14ac:dyDescent="0.15">
      <c r="B316" s="92" t="s">
        <v>422</v>
      </c>
      <c r="C316" s="209"/>
      <c r="D316" s="207"/>
      <c r="E316" s="382">
        <f>+O309</f>
        <v>0</v>
      </c>
      <c r="F316" s="17"/>
      <c r="G316" s="17"/>
      <c r="H316" s="17"/>
      <c r="I316" s="17"/>
      <c r="J316" s="17"/>
    </row>
    <row r="317" spans="2:17" ht="12.75" thickBot="1" x14ac:dyDescent="0.2">
      <c r="B317" s="138"/>
      <c r="C317" s="238" t="s">
        <v>423</v>
      </c>
      <c r="D317" s="236"/>
      <c r="E317" s="364">
        <f>SUM(E316:E316)</f>
        <v>0</v>
      </c>
      <c r="F317" s="17"/>
      <c r="G317" s="17"/>
      <c r="H317" s="17"/>
      <c r="I317" s="17"/>
      <c r="J317" s="17"/>
    </row>
    <row r="318" spans="2:17" x14ac:dyDescent="0.15">
      <c r="C318" s="55"/>
      <c r="D318" s="55"/>
      <c r="E318" s="55"/>
      <c r="F318" s="17"/>
      <c r="G318" s="17"/>
      <c r="H318" s="234"/>
      <c r="I318" s="17"/>
      <c r="J318" s="17"/>
    </row>
    <row r="319" spans="2:17" x14ac:dyDescent="0.15">
      <c r="B319" s="1" t="s">
        <v>424</v>
      </c>
      <c r="C319" s="17"/>
      <c r="D319" s="17"/>
      <c r="E319" s="17"/>
      <c r="F319" s="17"/>
      <c r="G319" s="17"/>
      <c r="H319" s="17"/>
      <c r="I319" s="17"/>
      <c r="L319" s="17"/>
    </row>
    <row r="320" spans="2:17" x14ac:dyDescent="0.15">
      <c r="B320" s="1" t="s">
        <v>425</v>
      </c>
      <c r="C320" s="17"/>
      <c r="D320" s="17"/>
      <c r="E320" s="17"/>
      <c r="F320" s="17"/>
      <c r="G320" s="17"/>
      <c r="H320" s="17"/>
      <c r="I320" s="17"/>
    </row>
    <row r="321" spans="2:13" ht="12.75" thickBot="1" x14ac:dyDescent="0.2">
      <c r="B321" s="1" t="s">
        <v>426</v>
      </c>
      <c r="C321" s="17"/>
      <c r="D321" s="17"/>
      <c r="E321" s="17"/>
      <c r="F321" s="17"/>
      <c r="G321" s="17"/>
      <c r="H321" s="17"/>
      <c r="I321" s="17"/>
    </row>
    <row r="322" spans="2:13" x14ac:dyDescent="0.15">
      <c r="B322" s="109"/>
      <c r="C322" s="563" t="s">
        <v>427</v>
      </c>
      <c r="D322" s="564"/>
      <c r="E322" s="564"/>
      <c r="F322" s="564"/>
      <c r="G322" s="564"/>
      <c r="H322" s="565"/>
      <c r="I322" s="564" t="s">
        <v>428</v>
      </c>
      <c r="J322" s="564"/>
      <c r="K322" s="565"/>
      <c r="L322" s="5" t="s">
        <v>24</v>
      </c>
    </row>
    <row r="323" spans="2:13" x14ac:dyDescent="0.15">
      <c r="B323" s="9" t="s">
        <v>388</v>
      </c>
      <c r="C323" s="175" t="s">
        <v>429</v>
      </c>
      <c r="D323" s="176" t="s">
        <v>430</v>
      </c>
      <c r="E323" s="175" t="s">
        <v>431</v>
      </c>
      <c r="F323" s="176" t="s">
        <v>432</v>
      </c>
      <c r="G323" s="240" t="s">
        <v>433</v>
      </c>
      <c r="H323" s="240" t="s">
        <v>434</v>
      </c>
      <c r="I323" s="499" t="s">
        <v>435</v>
      </c>
      <c r="J323" s="499" t="s">
        <v>436</v>
      </c>
      <c r="K323" s="175" t="s">
        <v>437</v>
      </c>
      <c r="L323" s="8"/>
    </row>
    <row r="324" spans="2:13" x14ac:dyDescent="0.15">
      <c r="B324" s="110"/>
      <c r="C324" s="175" t="s">
        <v>438</v>
      </c>
      <c r="D324" s="176" t="s">
        <v>439</v>
      </c>
      <c r="E324" s="303" t="s">
        <v>440</v>
      </c>
      <c r="F324" s="176" t="s">
        <v>441</v>
      </c>
      <c r="G324" s="175" t="s">
        <v>442</v>
      </c>
      <c r="H324" s="175" t="s">
        <v>443</v>
      </c>
      <c r="I324" s="179" t="s">
        <v>444</v>
      </c>
      <c r="J324" s="179" t="s">
        <v>445</v>
      </c>
      <c r="K324" s="175" t="s">
        <v>446</v>
      </c>
      <c r="L324" s="8" t="s">
        <v>447</v>
      </c>
    </row>
    <row r="325" spans="2:13" x14ac:dyDescent="0.15">
      <c r="B325" s="110"/>
      <c r="C325" s="175" t="s">
        <v>42</v>
      </c>
      <c r="D325" s="176"/>
      <c r="E325" s="175"/>
      <c r="F325" s="176" t="s">
        <v>448</v>
      </c>
      <c r="G325" s="175" t="s">
        <v>449</v>
      </c>
      <c r="H325" s="303" t="s">
        <v>450</v>
      </c>
      <c r="I325" s="179"/>
      <c r="J325" s="179" t="s">
        <v>451</v>
      </c>
      <c r="K325" s="303" t="s">
        <v>452</v>
      </c>
      <c r="L325" s="8"/>
    </row>
    <row r="326" spans="2:13" x14ac:dyDescent="0.15">
      <c r="B326" s="154"/>
      <c r="C326" s="187" t="s">
        <v>453</v>
      </c>
      <c r="D326" s="241" t="s">
        <v>454</v>
      </c>
      <c r="E326" s="187" t="s">
        <v>455</v>
      </c>
      <c r="F326" s="241" t="s">
        <v>454</v>
      </c>
      <c r="G326" s="187" t="s">
        <v>456</v>
      </c>
      <c r="H326" s="175" t="s">
        <v>41</v>
      </c>
      <c r="I326" s="242" t="s">
        <v>457</v>
      </c>
      <c r="J326" s="242" t="s">
        <v>458</v>
      </c>
      <c r="K326" s="175" t="s">
        <v>41</v>
      </c>
      <c r="L326" s="46" t="s">
        <v>41</v>
      </c>
    </row>
    <row r="327" spans="2:13" x14ac:dyDescent="0.15">
      <c r="B327" s="50"/>
      <c r="C327" s="384"/>
      <c r="D327" s="385"/>
      <c r="E327" s="384"/>
      <c r="F327" s="385"/>
      <c r="G327" s="386"/>
      <c r="H327" s="384">
        <f>(+C327*D327+E327*F327)*G327</f>
        <v>0</v>
      </c>
      <c r="I327" s="387"/>
      <c r="J327" s="387"/>
      <c r="K327" s="387">
        <f>(+I327*D327+J327*F327)*G327</f>
        <v>0</v>
      </c>
      <c r="L327" s="388"/>
    </row>
    <row r="328" spans="2:13" x14ac:dyDescent="0.15">
      <c r="B328" s="110"/>
      <c r="C328" s="389"/>
      <c r="D328" s="390"/>
      <c r="E328" s="389"/>
      <c r="F328" s="390"/>
      <c r="G328" s="386"/>
      <c r="H328" s="384">
        <f>(+C328*D328+E328*F328)*G328</f>
        <v>0</v>
      </c>
      <c r="I328" s="391"/>
      <c r="J328" s="391"/>
      <c r="K328" s="387">
        <f>(+I328*D328+J328*F328)*G328</f>
        <v>0</v>
      </c>
      <c r="L328" s="392"/>
    </row>
    <row r="329" spans="2:13" ht="12.75" thickBot="1" x14ac:dyDescent="0.2">
      <c r="B329" s="106" t="s">
        <v>14</v>
      </c>
      <c r="C329" s="393">
        <f>SUM(C327:C328)</f>
        <v>0</v>
      </c>
      <c r="D329" s="394"/>
      <c r="E329" s="395"/>
      <c r="F329" s="394"/>
      <c r="G329" s="396"/>
      <c r="H329" s="393">
        <f>SUM(H327:H328)</f>
        <v>0</v>
      </c>
      <c r="I329" s="397">
        <f>SUM(I327:I328)</f>
        <v>0</v>
      </c>
      <c r="J329" s="398"/>
      <c r="K329" s="397">
        <f>SUM(K327:K328)</f>
        <v>0</v>
      </c>
      <c r="L329" s="379">
        <f>H329-K329</f>
        <v>0</v>
      </c>
    </row>
    <row r="330" spans="2:13" x14ac:dyDescent="0.15">
      <c r="C330" s="17"/>
      <c r="D330" s="17"/>
      <c r="E330" s="17"/>
      <c r="F330" s="17"/>
      <c r="G330" s="17"/>
      <c r="H330" s="17"/>
      <c r="I330" s="17"/>
    </row>
    <row r="331" spans="2:13" ht="12.75" thickBot="1" x14ac:dyDescent="0.2">
      <c r="B331" s="1" t="s">
        <v>459</v>
      </c>
      <c r="C331" s="17"/>
      <c r="D331" s="17"/>
      <c r="E331" s="17"/>
      <c r="G331" s="55" t="s">
        <v>99</v>
      </c>
      <c r="H331" s="17"/>
      <c r="L331" s="17"/>
      <c r="M331" s="17"/>
    </row>
    <row r="332" spans="2:13" x14ac:dyDescent="0.15">
      <c r="B332" s="244" t="s">
        <v>460</v>
      </c>
      <c r="C332" s="245"/>
      <c r="D332" s="245"/>
      <c r="E332" s="245"/>
      <c r="F332" s="246"/>
      <c r="G332" s="382">
        <f>+L329</f>
        <v>0</v>
      </c>
      <c r="H332" s="17"/>
      <c r="L332" s="17"/>
    </row>
    <row r="333" spans="2:13" ht="12.75" thickBot="1" x14ac:dyDescent="0.2">
      <c r="B333" s="99"/>
      <c r="C333" s="216" t="s">
        <v>240</v>
      </c>
      <c r="D333" s="216"/>
      <c r="E333" s="216"/>
      <c r="F333" s="100"/>
      <c r="G333" s="381">
        <f>SUM(G332:G332)</f>
        <v>0</v>
      </c>
      <c r="H333" s="17"/>
      <c r="I333" s="17"/>
      <c r="L333" s="17"/>
    </row>
    <row r="334" spans="2:13" x14ac:dyDescent="0.15">
      <c r="C334" s="17"/>
      <c r="D334" s="17"/>
      <c r="E334" s="17"/>
      <c r="H334" s="17"/>
      <c r="I334" s="17"/>
      <c r="L334" s="17"/>
    </row>
    <row r="335" spans="2:13" x14ac:dyDescent="0.15">
      <c r="B335" s="1" t="s">
        <v>461</v>
      </c>
      <c r="C335" s="17"/>
      <c r="D335" s="17"/>
      <c r="E335" s="17"/>
      <c r="H335" s="17"/>
      <c r="I335" s="17"/>
      <c r="L335" s="17"/>
    </row>
    <row r="336" spans="2:13" ht="12.75" thickBot="1" x14ac:dyDescent="0.2">
      <c r="B336" s="1" t="s">
        <v>462</v>
      </c>
      <c r="C336" s="17"/>
      <c r="D336" s="17"/>
      <c r="E336" s="17"/>
      <c r="H336" s="17"/>
      <c r="I336" s="17"/>
      <c r="L336" s="17"/>
    </row>
    <row r="337" spans="1:17" x14ac:dyDescent="0.15">
      <c r="B337" s="3"/>
      <c r="C337" s="170" t="s">
        <v>463</v>
      </c>
      <c r="D337" s="170" t="s">
        <v>464</v>
      </c>
      <c r="E337" s="304" t="s">
        <v>465</v>
      </c>
      <c r="F337" s="5" t="s">
        <v>110</v>
      </c>
      <c r="H337" s="17"/>
      <c r="I337" s="17"/>
      <c r="L337" s="17"/>
    </row>
    <row r="338" spans="1:17" x14ac:dyDescent="0.15">
      <c r="B338" s="6" t="s">
        <v>466</v>
      </c>
      <c r="C338" s="175"/>
      <c r="D338" s="175"/>
      <c r="E338" s="303" t="s">
        <v>467</v>
      </c>
      <c r="F338" s="8"/>
      <c r="H338" s="17"/>
      <c r="I338" s="17"/>
      <c r="L338" s="17"/>
    </row>
    <row r="339" spans="1:17" x14ac:dyDescent="0.15">
      <c r="B339" s="6"/>
      <c r="C339" s="175"/>
      <c r="D339" s="175"/>
      <c r="E339" s="175"/>
      <c r="F339" s="8" t="s">
        <v>468</v>
      </c>
      <c r="H339" s="17"/>
      <c r="I339" s="17"/>
      <c r="L339" s="17"/>
    </row>
    <row r="340" spans="1:17" x14ac:dyDescent="0.15">
      <c r="B340" s="77"/>
      <c r="C340" s="175" t="s">
        <v>469</v>
      </c>
      <c r="D340" s="187" t="s">
        <v>470</v>
      </c>
      <c r="E340" s="187" t="s">
        <v>470</v>
      </c>
      <c r="F340" s="46" t="s">
        <v>471</v>
      </c>
      <c r="H340" s="17"/>
      <c r="I340" s="17"/>
      <c r="L340" s="17"/>
    </row>
    <row r="341" spans="1:17" x14ac:dyDescent="0.15">
      <c r="B341" s="12"/>
      <c r="C341" s="66"/>
      <c r="D341" s="66"/>
      <c r="E341" s="66"/>
      <c r="F341" s="376">
        <f>D341-E341</f>
        <v>0</v>
      </c>
      <c r="H341" s="17"/>
      <c r="I341" s="17"/>
      <c r="L341" s="17"/>
    </row>
    <row r="342" spans="1:17" ht="14.25" thickBot="1" x14ac:dyDescent="0.2">
      <c r="B342" s="510" t="s">
        <v>240</v>
      </c>
      <c r="C342" s="566"/>
      <c r="D342" s="566"/>
      <c r="E342" s="567"/>
      <c r="F342" s="379">
        <f>SUM(F341)</f>
        <v>0</v>
      </c>
      <c r="H342" s="17"/>
      <c r="I342" s="17"/>
      <c r="L342" s="17"/>
    </row>
    <row r="343" spans="1:17" x14ac:dyDescent="0.15">
      <c r="B343" s="126" t="s">
        <v>472</v>
      </c>
      <c r="C343" s="17"/>
      <c r="D343" s="17"/>
      <c r="E343" s="17"/>
      <c r="H343" s="17"/>
      <c r="I343" s="17"/>
      <c r="L343" s="17"/>
    </row>
    <row r="344" spans="1:17" x14ac:dyDescent="0.15">
      <c r="B344" s="126"/>
      <c r="C344" s="17"/>
      <c r="D344" s="17"/>
      <c r="E344" s="17"/>
      <c r="H344" s="17"/>
      <c r="I344" s="17"/>
      <c r="L344" s="17"/>
    </row>
    <row r="345" spans="1:17" ht="12.75" thickBot="1" x14ac:dyDescent="0.2">
      <c r="B345" s="1" t="s">
        <v>473</v>
      </c>
      <c r="C345" s="17"/>
      <c r="D345" s="17"/>
      <c r="E345" s="17"/>
      <c r="H345" s="17"/>
      <c r="I345" s="17"/>
      <c r="L345" s="17"/>
    </row>
    <row r="346" spans="1:17" x14ac:dyDescent="0.15">
      <c r="B346" s="568"/>
      <c r="C346" s="569"/>
      <c r="D346" s="569"/>
      <c r="E346" s="569"/>
      <c r="F346" s="569"/>
      <c r="G346" s="569"/>
      <c r="H346" s="570"/>
      <c r="I346" s="17"/>
      <c r="L346" s="17"/>
    </row>
    <row r="347" spans="1:17" ht="12.75" thickBot="1" x14ac:dyDescent="0.2">
      <c r="B347" s="571"/>
      <c r="C347" s="572"/>
      <c r="D347" s="572"/>
      <c r="E347" s="572"/>
      <c r="F347" s="572"/>
      <c r="G347" s="572"/>
      <c r="H347" s="573"/>
      <c r="I347" s="17"/>
      <c r="L347" s="17"/>
    </row>
    <row r="348" spans="1:17" x14ac:dyDescent="0.15">
      <c r="C348" s="17"/>
      <c r="D348" s="17"/>
      <c r="E348" s="17"/>
      <c r="H348" s="17"/>
      <c r="I348" s="17"/>
      <c r="L348" s="17"/>
    </row>
    <row r="349" spans="1:17" ht="12.75" thickBot="1" x14ac:dyDescent="0.2">
      <c r="B349" s="1" t="s">
        <v>474</v>
      </c>
      <c r="C349" s="17"/>
      <c r="D349" s="17"/>
      <c r="E349" s="17"/>
      <c r="H349" s="17"/>
      <c r="I349" s="17"/>
      <c r="L349" s="17"/>
    </row>
    <row r="350" spans="1:17" x14ac:dyDescent="0.15">
      <c r="B350" s="3"/>
      <c r="C350" s="170" t="s">
        <v>475</v>
      </c>
      <c r="D350" s="170" t="s">
        <v>464</v>
      </c>
      <c r="E350" s="304" t="s">
        <v>465</v>
      </c>
      <c r="F350" s="5" t="s">
        <v>110</v>
      </c>
      <c r="H350" s="17"/>
      <c r="I350" s="17"/>
      <c r="L350" s="17"/>
    </row>
    <row r="351" spans="1:17" s="17" customFormat="1" x14ac:dyDescent="0.15">
      <c r="A351" s="1"/>
      <c r="B351" s="6" t="s">
        <v>466</v>
      </c>
      <c r="C351" s="175"/>
      <c r="D351" s="175"/>
      <c r="E351" s="303" t="s">
        <v>467</v>
      </c>
      <c r="F351" s="8"/>
      <c r="G351" s="1"/>
      <c r="J351" s="1"/>
      <c r="K351" s="1"/>
      <c r="M351" s="1"/>
      <c r="N351" s="1"/>
      <c r="O351" s="1"/>
      <c r="P351" s="1"/>
      <c r="Q351" s="1"/>
    </row>
    <row r="352" spans="1:17" s="17" customFormat="1" x14ac:dyDescent="0.15">
      <c r="A352" s="1"/>
      <c r="B352" s="6"/>
      <c r="C352" s="175"/>
      <c r="D352" s="175"/>
      <c r="E352" s="175"/>
      <c r="F352" s="8" t="s">
        <v>468</v>
      </c>
      <c r="G352" s="1"/>
      <c r="J352" s="1"/>
      <c r="K352" s="1"/>
      <c r="M352" s="1"/>
      <c r="N352" s="1"/>
      <c r="O352" s="1"/>
      <c r="P352" s="1"/>
      <c r="Q352" s="1"/>
    </row>
    <row r="353" spans="1:17" s="17" customFormat="1" x14ac:dyDescent="0.15">
      <c r="A353" s="1"/>
      <c r="B353" s="77"/>
      <c r="C353" s="175" t="s">
        <v>469</v>
      </c>
      <c r="D353" s="187" t="s">
        <v>470</v>
      </c>
      <c r="E353" s="187" t="s">
        <v>470</v>
      </c>
      <c r="F353" s="46" t="s">
        <v>471</v>
      </c>
      <c r="G353" s="1"/>
      <c r="J353" s="1"/>
      <c r="K353" s="1"/>
      <c r="M353" s="1"/>
      <c r="N353" s="1"/>
      <c r="O353" s="1"/>
      <c r="P353" s="1"/>
      <c r="Q353" s="1"/>
    </row>
    <row r="354" spans="1:17" s="17" customFormat="1" x14ac:dyDescent="0.15">
      <c r="A354" s="1"/>
      <c r="B354" s="12"/>
      <c r="C354" s="66"/>
      <c r="D354" s="66"/>
      <c r="E354" s="66"/>
      <c r="F354" s="376">
        <f>D354-E354</f>
        <v>0</v>
      </c>
      <c r="G354" s="1"/>
      <c r="J354" s="1"/>
      <c r="K354" s="1"/>
      <c r="M354" s="1"/>
      <c r="N354" s="1"/>
      <c r="O354" s="1"/>
      <c r="P354" s="1"/>
      <c r="Q354" s="1"/>
    </row>
    <row r="355" spans="1:17" ht="14.25" thickBot="1" x14ac:dyDescent="0.2">
      <c r="B355" s="510" t="s">
        <v>240</v>
      </c>
      <c r="C355" s="566"/>
      <c r="D355" s="566"/>
      <c r="E355" s="567"/>
      <c r="F355" s="379">
        <f>SUM(F354)</f>
        <v>0</v>
      </c>
      <c r="H355" s="17"/>
      <c r="I355" s="17"/>
      <c r="L355" s="17"/>
    </row>
    <row r="356" spans="1:17" x14ac:dyDescent="0.15">
      <c r="B356" s="126" t="s">
        <v>472</v>
      </c>
      <c r="C356" s="17"/>
      <c r="D356" s="17"/>
      <c r="E356" s="17"/>
      <c r="H356" s="17"/>
      <c r="I356" s="17"/>
      <c r="L356" s="17"/>
    </row>
    <row r="357" spans="1:17" x14ac:dyDescent="0.15">
      <c r="B357" s="126"/>
      <c r="C357" s="17"/>
      <c r="D357" s="17"/>
      <c r="E357" s="17"/>
      <c r="H357" s="17"/>
      <c r="I357" s="17"/>
      <c r="L357" s="17"/>
    </row>
    <row r="358" spans="1:17" ht="12.75" thickBot="1" x14ac:dyDescent="0.2">
      <c r="B358" s="1" t="s">
        <v>473</v>
      </c>
      <c r="C358" s="17"/>
      <c r="D358" s="17"/>
      <c r="E358" s="17"/>
      <c r="H358" s="17"/>
      <c r="I358" s="17"/>
      <c r="L358" s="17"/>
    </row>
    <row r="359" spans="1:17" x14ac:dyDescent="0.15">
      <c r="B359" s="568"/>
      <c r="C359" s="569"/>
      <c r="D359" s="569"/>
      <c r="E359" s="569"/>
      <c r="F359" s="569"/>
      <c r="G359" s="569"/>
      <c r="H359" s="570"/>
      <c r="I359" s="17"/>
      <c r="L359" s="17"/>
    </row>
    <row r="360" spans="1:17" ht="12.75" thickBot="1" x14ac:dyDescent="0.2">
      <c r="B360" s="571"/>
      <c r="C360" s="572"/>
      <c r="D360" s="572"/>
      <c r="E360" s="572"/>
      <c r="F360" s="572"/>
      <c r="G360" s="572"/>
      <c r="H360" s="573"/>
      <c r="I360" s="17"/>
      <c r="L360" s="17"/>
    </row>
    <row r="361" spans="1:17" x14ac:dyDescent="0.15">
      <c r="C361" s="17"/>
      <c r="D361" s="17"/>
      <c r="E361" s="17"/>
      <c r="H361" s="17"/>
      <c r="I361" s="17"/>
      <c r="L361" s="17"/>
    </row>
    <row r="362" spans="1:17" ht="12.75" thickBot="1" x14ac:dyDescent="0.2">
      <c r="B362" s="1" t="s">
        <v>476</v>
      </c>
      <c r="C362" s="55"/>
      <c r="D362" s="55"/>
      <c r="E362" s="55" t="s">
        <v>99</v>
      </c>
      <c r="F362" s="17"/>
      <c r="G362" s="17"/>
      <c r="H362" s="17"/>
      <c r="I362" s="17"/>
      <c r="J362" s="17"/>
      <c r="K362" s="17"/>
    </row>
    <row r="363" spans="1:17" x14ac:dyDescent="0.15">
      <c r="B363" s="92" t="s">
        <v>477</v>
      </c>
      <c r="C363" s="209"/>
      <c r="D363" s="207"/>
      <c r="E363" s="382">
        <f>F342</f>
        <v>0</v>
      </c>
      <c r="F363" s="17"/>
      <c r="G363" s="17"/>
      <c r="H363" s="17"/>
      <c r="I363" s="17"/>
      <c r="J363" s="17"/>
    </row>
    <row r="364" spans="1:17" x14ac:dyDescent="0.15">
      <c r="B364" s="154" t="s">
        <v>478</v>
      </c>
      <c r="C364" s="305"/>
      <c r="D364" s="217"/>
      <c r="E364" s="383">
        <f>F355</f>
        <v>0</v>
      </c>
      <c r="F364" s="17"/>
      <c r="G364" s="17"/>
      <c r="H364" s="17"/>
      <c r="I364" s="17"/>
      <c r="J364" s="17"/>
    </row>
    <row r="365" spans="1:17" ht="12.75" thickBot="1" x14ac:dyDescent="0.2">
      <c r="B365" s="138"/>
      <c r="C365" s="238" t="s">
        <v>423</v>
      </c>
      <c r="D365" s="236"/>
      <c r="E365" s="364">
        <f>SUM(E363:E364)</f>
        <v>0</v>
      </c>
      <c r="F365" s="17"/>
      <c r="G365" s="17"/>
      <c r="H365" s="17"/>
      <c r="I365" s="17"/>
      <c r="J365" s="17"/>
    </row>
    <row r="366" spans="1:17" x14ac:dyDescent="0.15">
      <c r="C366" s="55"/>
      <c r="D366" s="55"/>
      <c r="E366" s="17"/>
      <c r="F366" s="17"/>
      <c r="G366" s="17"/>
      <c r="H366" s="17"/>
      <c r="I366" s="17"/>
      <c r="J366" s="17"/>
    </row>
    <row r="367" spans="1:17" ht="12.75" thickBot="1" x14ac:dyDescent="0.2">
      <c r="B367" s="300" t="s">
        <v>479</v>
      </c>
      <c r="C367" s="17"/>
      <c r="D367" s="17"/>
      <c r="E367" s="17"/>
      <c r="H367" s="17"/>
      <c r="I367" s="17"/>
      <c r="L367" s="17"/>
    </row>
    <row r="368" spans="1:17" x14ac:dyDescent="0.15">
      <c r="B368" s="3" t="s">
        <v>480</v>
      </c>
      <c r="C368" s="307" t="s">
        <v>481</v>
      </c>
      <c r="D368" s="307" t="s">
        <v>482</v>
      </c>
      <c r="E368" s="307" t="s">
        <v>483</v>
      </c>
      <c r="F368" s="307" t="s">
        <v>484</v>
      </c>
      <c r="G368" s="308" t="s">
        <v>485</v>
      </c>
      <c r="H368" s="17"/>
      <c r="I368" s="17"/>
      <c r="L368" s="17"/>
    </row>
    <row r="369" spans="2:12" x14ac:dyDescent="0.15">
      <c r="B369" s="6" t="s">
        <v>486</v>
      </c>
      <c r="C369" s="303"/>
      <c r="D369" s="303"/>
      <c r="E369" s="303"/>
      <c r="F369" s="303"/>
      <c r="G369" s="309" t="s">
        <v>487</v>
      </c>
      <c r="H369" s="17"/>
      <c r="I369" s="17"/>
      <c r="L369" s="17"/>
    </row>
    <row r="370" spans="2:12" x14ac:dyDescent="0.15">
      <c r="B370" s="77"/>
      <c r="C370" s="187"/>
      <c r="D370" s="187" t="s">
        <v>488</v>
      </c>
      <c r="E370" s="187" t="s">
        <v>488</v>
      </c>
      <c r="F370" s="303" t="s">
        <v>489</v>
      </c>
      <c r="G370" s="144" t="s">
        <v>488</v>
      </c>
      <c r="H370" s="17"/>
      <c r="I370" s="17"/>
      <c r="L370" s="17"/>
    </row>
    <row r="371" spans="2:12" x14ac:dyDescent="0.15">
      <c r="B371" s="12"/>
      <c r="C371" s="66"/>
      <c r="D371" s="66"/>
      <c r="E371" s="66"/>
      <c r="F371" s="66"/>
      <c r="G371" s="376">
        <f>(E371-D371)*F371</f>
        <v>0</v>
      </c>
      <c r="H371" s="17"/>
      <c r="I371" s="17"/>
      <c r="L371" s="17"/>
    </row>
    <row r="372" spans="2:12" x14ac:dyDescent="0.15">
      <c r="B372" s="310"/>
      <c r="C372" s="66"/>
      <c r="D372" s="66"/>
      <c r="E372" s="66"/>
      <c r="F372" s="66"/>
      <c r="G372" s="376">
        <f>(E372-D372)*F372</f>
        <v>0</v>
      </c>
      <c r="H372" s="17"/>
      <c r="I372" s="17"/>
      <c r="L372" s="17"/>
    </row>
    <row r="373" spans="2:12" x14ac:dyDescent="0.15">
      <c r="B373" s="12"/>
      <c r="C373" s="66"/>
      <c r="D373" s="66"/>
      <c r="E373" s="66"/>
      <c r="F373" s="66"/>
      <c r="G373" s="376">
        <f>(E373-D373)*F373</f>
        <v>0</v>
      </c>
      <c r="H373" s="17"/>
      <c r="I373" s="17"/>
      <c r="L373" s="17"/>
    </row>
    <row r="374" spans="2:12" ht="14.25" thickBot="1" x14ac:dyDescent="0.2">
      <c r="B374" s="510" t="s">
        <v>490</v>
      </c>
      <c r="C374" s="574"/>
      <c r="D374" s="574"/>
      <c r="E374" s="575"/>
      <c r="F374" s="125"/>
      <c r="G374" s="381">
        <f>SUM(G371:G373)</f>
        <v>0</v>
      </c>
      <c r="H374" s="17"/>
      <c r="I374" s="17"/>
      <c r="L374" s="17"/>
    </row>
    <row r="375" spans="2:12" x14ac:dyDescent="0.15">
      <c r="B375" s="313" t="s">
        <v>491</v>
      </c>
      <c r="C375" s="312"/>
      <c r="D375" s="312"/>
      <c r="E375" s="312"/>
      <c r="F375" s="311"/>
      <c r="G375" s="311"/>
      <c r="H375" s="17"/>
      <c r="I375" s="17"/>
      <c r="L375" s="17"/>
    </row>
    <row r="376" spans="2:12" x14ac:dyDescent="0.15">
      <c r="C376" s="17"/>
      <c r="D376" s="17"/>
      <c r="E376" s="17"/>
      <c r="H376" s="17"/>
      <c r="I376" s="17"/>
      <c r="L376" s="17"/>
    </row>
    <row r="377" spans="2:12" ht="12.75" thickBot="1" x14ac:dyDescent="0.2">
      <c r="B377" s="1" t="s">
        <v>473</v>
      </c>
      <c r="C377" s="17"/>
      <c r="D377" s="17"/>
      <c r="E377" s="17"/>
      <c r="H377" s="17"/>
      <c r="I377" s="17"/>
      <c r="L377" s="17"/>
    </row>
    <row r="378" spans="2:12" x14ac:dyDescent="0.15">
      <c r="B378" s="568"/>
      <c r="C378" s="569"/>
      <c r="D378" s="569"/>
      <c r="E378" s="569"/>
      <c r="F378" s="569"/>
      <c r="G378" s="569"/>
      <c r="H378" s="570"/>
      <c r="I378" s="17"/>
      <c r="L378" s="17"/>
    </row>
    <row r="379" spans="2:12" ht="12.75" thickBot="1" x14ac:dyDescent="0.2">
      <c r="B379" s="571"/>
      <c r="C379" s="572"/>
      <c r="D379" s="572"/>
      <c r="E379" s="572"/>
      <c r="F379" s="572"/>
      <c r="G379" s="572"/>
      <c r="H379" s="573"/>
      <c r="I379" s="17"/>
      <c r="L379" s="17"/>
    </row>
    <row r="380" spans="2:12" x14ac:dyDescent="0.15">
      <c r="B380" s="351"/>
      <c r="C380" s="351"/>
      <c r="D380" s="351"/>
      <c r="E380" s="351"/>
      <c r="F380" s="351"/>
      <c r="G380" s="351"/>
      <c r="H380" s="351"/>
      <c r="I380" s="17"/>
      <c r="L380" s="17"/>
    </row>
    <row r="381" spans="2:12" x14ac:dyDescent="0.15">
      <c r="B381" s="352"/>
      <c r="C381" s="17"/>
      <c r="D381" s="17"/>
      <c r="E381" s="17"/>
      <c r="H381" s="17"/>
      <c r="I381" s="17"/>
      <c r="L381" s="17"/>
    </row>
    <row r="382" spans="2:12" ht="12.75" thickBot="1" x14ac:dyDescent="0.2">
      <c r="B382" s="1" t="s">
        <v>492</v>
      </c>
      <c r="C382" s="306"/>
      <c r="D382" s="306"/>
      <c r="E382" s="306"/>
      <c r="F382" s="306"/>
      <c r="H382" s="17"/>
      <c r="I382" s="17"/>
      <c r="L382" s="17"/>
    </row>
    <row r="383" spans="2:12" x14ac:dyDescent="0.15">
      <c r="B383" s="576" t="s">
        <v>493</v>
      </c>
      <c r="C383" s="505"/>
      <c r="D383" s="506"/>
      <c r="E383" s="307" t="s">
        <v>494</v>
      </c>
      <c r="F383" s="307" t="s">
        <v>495</v>
      </c>
      <c r="G383" s="314" t="s">
        <v>496</v>
      </c>
      <c r="H383" s="577" t="s">
        <v>497</v>
      </c>
      <c r="I383" s="578"/>
      <c r="J383" s="17"/>
      <c r="L383" s="17"/>
    </row>
    <row r="384" spans="2:12" x14ac:dyDescent="0.15">
      <c r="B384" s="50" t="s">
        <v>498</v>
      </c>
      <c r="C384" s="127"/>
      <c r="D384" s="132"/>
      <c r="E384" s="315" t="s">
        <v>499</v>
      </c>
      <c r="F384" s="66"/>
      <c r="G384" s="95" t="s">
        <v>500</v>
      </c>
      <c r="H384" s="232" t="s">
        <v>501</v>
      </c>
      <c r="I384" s="208"/>
      <c r="J384" s="298"/>
      <c r="L384" s="17"/>
    </row>
    <row r="385" spans="2:12" x14ac:dyDescent="0.15">
      <c r="B385" s="50" t="s">
        <v>502</v>
      </c>
      <c r="C385" s="127"/>
      <c r="D385" s="132"/>
      <c r="E385" s="315" t="s">
        <v>503</v>
      </c>
      <c r="F385" s="66"/>
      <c r="G385" s="95" t="s">
        <v>500</v>
      </c>
      <c r="H385" s="30" t="s">
        <v>501</v>
      </c>
      <c r="I385" s="211"/>
      <c r="J385" s="298"/>
      <c r="L385" s="17"/>
    </row>
    <row r="386" spans="2:12" x14ac:dyDescent="0.15">
      <c r="B386" s="50" t="s">
        <v>504</v>
      </c>
      <c r="C386" s="127"/>
      <c r="D386" s="132"/>
      <c r="E386" s="315" t="s">
        <v>505</v>
      </c>
      <c r="F386" s="66"/>
      <c r="G386" s="95" t="s">
        <v>500</v>
      </c>
      <c r="H386" s="30"/>
      <c r="I386" s="211"/>
      <c r="J386" s="298"/>
      <c r="L386" s="17"/>
    </row>
    <row r="387" spans="2:12" x14ac:dyDescent="0.15">
      <c r="B387" s="50" t="s">
        <v>506</v>
      </c>
      <c r="C387" s="127"/>
      <c r="D387" s="132"/>
      <c r="E387" s="315" t="s">
        <v>507</v>
      </c>
      <c r="F387" s="66"/>
      <c r="G387" s="95" t="s">
        <v>508</v>
      </c>
      <c r="H387" s="30" t="s">
        <v>501</v>
      </c>
      <c r="I387" s="211"/>
      <c r="J387" s="298"/>
      <c r="L387" s="17"/>
    </row>
    <row r="388" spans="2:12" ht="12.75" thickBot="1" x14ac:dyDescent="0.2">
      <c r="B388" s="25" t="s">
        <v>509</v>
      </c>
      <c r="C388" s="155"/>
      <c r="D388" s="316"/>
      <c r="E388" s="240" t="s">
        <v>510</v>
      </c>
      <c r="F388" s="111"/>
      <c r="G388" s="97" t="s">
        <v>511</v>
      </c>
      <c r="H388" s="101" t="s">
        <v>501</v>
      </c>
      <c r="I388" s="317"/>
      <c r="J388" s="298"/>
      <c r="L388" s="17"/>
    </row>
    <row r="389" spans="2:12" ht="13.5" thickTop="1" thickBot="1" x14ac:dyDescent="0.2">
      <c r="B389" s="318" t="s">
        <v>512</v>
      </c>
      <c r="C389" s="319"/>
      <c r="D389" s="320"/>
      <c r="E389" s="321" t="s">
        <v>513</v>
      </c>
      <c r="F389" s="322"/>
      <c r="G389" s="346"/>
      <c r="H389" s="324"/>
      <c r="I389" s="325"/>
      <c r="J389" s="17"/>
      <c r="L389" s="17"/>
    </row>
    <row r="390" spans="2:12" x14ac:dyDescent="0.15">
      <c r="B390" s="311" t="s">
        <v>514</v>
      </c>
      <c r="C390" s="312"/>
      <c r="D390" s="312"/>
      <c r="E390" s="312"/>
      <c r="F390" s="311"/>
      <c r="G390" s="311"/>
      <c r="H390" s="312"/>
      <c r="I390" s="312"/>
      <c r="J390" s="311"/>
      <c r="L390" s="17"/>
    </row>
    <row r="391" spans="2:12" x14ac:dyDescent="0.15">
      <c r="B391" s="326"/>
      <c r="C391" s="326"/>
      <c r="D391" s="326"/>
      <c r="E391" s="326"/>
      <c r="F391" s="326"/>
      <c r="G391" s="311"/>
      <c r="H391" s="312"/>
      <c r="I391" s="312"/>
      <c r="J391" s="311"/>
      <c r="L391" s="17"/>
    </row>
    <row r="392" spans="2:12" x14ac:dyDescent="0.15">
      <c r="B392" s="1" t="s">
        <v>515</v>
      </c>
      <c r="C392" s="306"/>
      <c r="D392" s="306"/>
      <c r="E392" s="306"/>
      <c r="F392" s="306"/>
      <c r="H392" s="17"/>
      <c r="I392" s="17"/>
      <c r="L392" s="17"/>
    </row>
    <row r="393" spans="2:12" ht="12.75" thickBot="1" x14ac:dyDescent="0.2">
      <c r="B393" s="1" t="s">
        <v>516</v>
      </c>
      <c r="C393" s="306"/>
      <c r="D393" s="306"/>
      <c r="E393" s="306"/>
      <c r="F393" s="306"/>
      <c r="H393" s="17"/>
      <c r="I393" s="17"/>
      <c r="L393" s="17"/>
    </row>
    <row r="394" spans="2:12" x14ac:dyDescent="0.15">
      <c r="B394" s="576" t="s">
        <v>517</v>
      </c>
      <c r="C394" s="505"/>
      <c r="D394" s="505"/>
      <c r="E394" s="506"/>
      <c r="F394" s="307" t="s">
        <v>494</v>
      </c>
      <c r="G394" s="307" t="s">
        <v>495</v>
      </c>
      <c r="H394" s="314" t="s">
        <v>496</v>
      </c>
      <c r="I394" s="577" t="s">
        <v>497</v>
      </c>
      <c r="J394" s="578"/>
      <c r="L394" s="17"/>
    </row>
    <row r="395" spans="2:12" x14ac:dyDescent="0.15">
      <c r="B395" s="50" t="s">
        <v>518</v>
      </c>
      <c r="C395" s="132"/>
      <c r="D395" s="132"/>
      <c r="E395" s="132"/>
      <c r="F395" s="315" t="s">
        <v>499</v>
      </c>
      <c r="G395" s="66">
        <v>918</v>
      </c>
      <c r="H395" s="95" t="s">
        <v>511</v>
      </c>
      <c r="I395" s="232" t="s">
        <v>519</v>
      </c>
      <c r="J395" s="208"/>
      <c r="L395" s="17"/>
    </row>
    <row r="396" spans="2:12" ht="12.75" thickBot="1" x14ac:dyDescent="0.2">
      <c r="B396" s="50" t="s">
        <v>520</v>
      </c>
      <c r="C396" s="132"/>
      <c r="D396" s="132"/>
      <c r="E396" s="132"/>
      <c r="F396" s="315" t="s">
        <v>503</v>
      </c>
      <c r="G396" s="66"/>
      <c r="H396" s="95" t="s">
        <v>500</v>
      </c>
      <c r="I396" s="30" t="s">
        <v>501</v>
      </c>
      <c r="J396" s="211"/>
      <c r="L396" s="17"/>
    </row>
    <row r="397" spans="2:12" ht="13.5" thickTop="1" thickBot="1" x14ac:dyDescent="0.2">
      <c r="B397" s="318" t="s">
        <v>521</v>
      </c>
      <c r="C397" s="320"/>
      <c r="D397" s="320"/>
      <c r="E397" s="320"/>
      <c r="F397" s="321" t="s">
        <v>522</v>
      </c>
      <c r="G397" s="322"/>
      <c r="H397" s="323" t="s">
        <v>523</v>
      </c>
      <c r="I397" s="324"/>
      <c r="J397" s="325"/>
      <c r="L397" s="17"/>
    </row>
    <row r="398" spans="2:12" x14ac:dyDescent="0.15">
      <c r="B398" s="311" t="s">
        <v>524</v>
      </c>
      <c r="C398" s="312"/>
      <c r="D398" s="312"/>
      <c r="E398" s="312"/>
      <c r="F398" s="311"/>
      <c r="G398" s="311"/>
      <c r="H398" s="312"/>
      <c r="I398" s="312"/>
      <c r="J398" s="311"/>
      <c r="L398" s="17"/>
    </row>
    <row r="399" spans="2:12" x14ac:dyDescent="0.15">
      <c r="B399" s="326"/>
      <c r="C399" s="326"/>
      <c r="D399" s="326"/>
      <c r="E399" s="326"/>
      <c r="F399" s="326"/>
      <c r="G399" s="311"/>
      <c r="H399" s="312"/>
      <c r="I399" s="312"/>
      <c r="J399" s="311"/>
      <c r="L399" s="17"/>
    </row>
    <row r="400" spans="2:12" ht="12.75" thickBot="1" x14ac:dyDescent="0.2">
      <c r="B400" s="1" t="s">
        <v>525</v>
      </c>
      <c r="C400" s="306"/>
      <c r="D400" s="306"/>
      <c r="E400" s="306"/>
      <c r="F400" s="306"/>
      <c r="H400" s="17"/>
      <c r="I400" s="17"/>
      <c r="L400" s="17"/>
    </row>
    <row r="401" spans="2:12" x14ac:dyDescent="0.15">
      <c r="B401" s="576" t="s">
        <v>517</v>
      </c>
      <c r="C401" s="505"/>
      <c r="D401" s="506"/>
      <c r="E401" s="579" t="s">
        <v>494</v>
      </c>
      <c r="F401" s="580"/>
      <c r="G401" s="307" t="s">
        <v>495</v>
      </c>
      <c r="H401" s="314" t="s">
        <v>496</v>
      </c>
      <c r="I401" s="577" t="s">
        <v>497</v>
      </c>
      <c r="J401" s="578"/>
      <c r="L401" s="17"/>
    </row>
    <row r="402" spans="2:12" x14ac:dyDescent="0.15">
      <c r="B402" s="50" t="s">
        <v>526</v>
      </c>
      <c r="C402" s="132"/>
      <c r="D402" s="132"/>
      <c r="E402" s="581" t="s">
        <v>499</v>
      </c>
      <c r="F402" s="582"/>
      <c r="G402" s="66"/>
      <c r="H402" s="95" t="s">
        <v>527</v>
      </c>
      <c r="I402" s="232" t="s">
        <v>528</v>
      </c>
      <c r="J402" s="208"/>
      <c r="L402" s="17"/>
    </row>
    <row r="403" spans="2:12" x14ac:dyDescent="0.15">
      <c r="B403" s="50" t="s">
        <v>529</v>
      </c>
      <c r="C403" s="132"/>
      <c r="D403" s="132"/>
      <c r="E403" s="581" t="s">
        <v>503</v>
      </c>
      <c r="F403" s="582"/>
      <c r="G403" s="66"/>
      <c r="H403" s="95" t="s">
        <v>530</v>
      </c>
      <c r="I403" s="232" t="s">
        <v>531</v>
      </c>
      <c r="J403" s="208"/>
      <c r="L403" s="17"/>
    </row>
    <row r="404" spans="2:12" x14ac:dyDescent="0.15">
      <c r="B404" s="50" t="s">
        <v>532</v>
      </c>
      <c r="C404" s="132"/>
      <c r="D404" s="132"/>
      <c r="E404" s="581" t="s">
        <v>533</v>
      </c>
      <c r="F404" s="582"/>
      <c r="G404" s="66"/>
      <c r="H404" s="95" t="s">
        <v>527</v>
      </c>
      <c r="I404" s="232" t="s">
        <v>528</v>
      </c>
      <c r="J404" s="208"/>
      <c r="L404" s="17"/>
    </row>
    <row r="405" spans="2:12" x14ac:dyDescent="0.15">
      <c r="B405" s="50" t="s">
        <v>529</v>
      </c>
      <c r="C405" s="132"/>
      <c r="D405" s="132"/>
      <c r="E405" s="581" t="s">
        <v>507</v>
      </c>
      <c r="F405" s="582"/>
      <c r="G405" s="66"/>
      <c r="H405" s="95" t="s">
        <v>530</v>
      </c>
      <c r="I405" s="232" t="s">
        <v>531</v>
      </c>
      <c r="J405" s="208"/>
      <c r="L405" s="17"/>
    </row>
    <row r="406" spans="2:12" x14ac:dyDescent="0.15">
      <c r="B406" s="50" t="s">
        <v>534</v>
      </c>
      <c r="C406" s="132"/>
      <c r="D406" s="132"/>
      <c r="E406" s="581" t="s">
        <v>510</v>
      </c>
      <c r="F406" s="582"/>
      <c r="G406" s="66"/>
      <c r="H406" s="95" t="s">
        <v>527</v>
      </c>
      <c r="I406" s="232" t="s">
        <v>528</v>
      </c>
      <c r="J406" s="208"/>
      <c r="L406" s="17"/>
    </row>
    <row r="407" spans="2:12" x14ac:dyDescent="0.15">
      <c r="B407" s="50" t="s">
        <v>529</v>
      </c>
      <c r="C407" s="132"/>
      <c r="D407" s="132"/>
      <c r="E407" s="581" t="s">
        <v>535</v>
      </c>
      <c r="F407" s="582"/>
      <c r="G407" s="66"/>
      <c r="H407" s="95" t="s">
        <v>530</v>
      </c>
      <c r="I407" s="232" t="s">
        <v>531</v>
      </c>
      <c r="J407" s="208"/>
      <c r="L407" s="17"/>
    </row>
    <row r="408" spans="2:12" x14ac:dyDescent="0.15">
      <c r="B408" s="50" t="s">
        <v>536</v>
      </c>
      <c r="C408" s="132"/>
      <c r="D408" s="132"/>
      <c r="E408" s="581" t="s">
        <v>537</v>
      </c>
      <c r="F408" s="582"/>
      <c r="G408" s="66"/>
      <c r="H408" s="95" t="s">
        <v>538</v>
      </c>
      <c r="I408" s="232"/>
      <c r="J408" s="208"/>
      <c r="L408" s="17"/>
    </row>
    <row r="409" spans="2:12" x14ac:dyDescent="0.15">
      <c r="B409" s="50" t="s">
        <v>539</v>
      </c>
      <c r="C409" s="132"/>
      <c r="D409" s="132"/>
      <c r="E409" s="581" t="s">
        <v>540</v>
      </c>
      <c r="F409" s="582"/>
      <c r="G409" s="66">
        <v>50</v>
      </c>
      <c r="H409" s="95" t="s">
        <v>541</v>
      </c>
      <c r="I409" s="232" t="s">
        <v>519</v>
      </c>
      <c r="J409" s="208"/>
      <c r="L409" s="17"/>
    </row>
    <row r="410" spans="2:12" x14ac:dyDescent="0.15">
      <c r="B410" s="50" t="s">
        <v>542</v>
      </c>
      <c r="C410" s="132"/>
      <c r="D410" s="132"/>
      <c r="E410" s="581" t="s">
        <v>543</v>
      </c>
      <c r="F410" s="582"/>
      <c r="G410" s="66"/>
      <c r="H410" s="95" t="s">
        <v>538</v>
      </c>
      <c r="I410" s="232"/>
      <c r="J410" s="208"/>
      <c r="L410" s="17"/>
    </row>
    <row r="411" spans="2:12" ht="12.75" thickBot="1" x14ac:dyDescent="0.2">
      <c r="B411" s="50" t="s">
        <v>544</v>
      </c>
      <c r="C411" s="132"/>
      <c r="D411" s="132"/>
      <c r="E411" s="583" t="s">
        <v>545</v>
      </c>
      <c r="F411" s="584"/>
      <c r="G411" s="66">
        <v>4700</v>
      </c>
      <c r="H411" s="95" t="s">
        <v>546</v>
      </c>
      <c r="I411" s="30" t="s">
        <v>519</v>
      </c>
      <c r="J411" s="211"/>
      <c r="L411" s="17"/>
    </row>
    <row r="412" spans="2:12" ht="13.5" thickTop="1" thickBot="1" x14ac:dyDescent="0.2">
      <c r="B412" s="318" t="s">
        <v>547</v>
      </c>
      <c r="C412" s="320"/>
      <c r="D412" s="320"/>
      <c r="E412" s="585" t="s">
        <v>548</v>
      </c>
      <c r="F412" s="586"/>
      <c r="G412" s="322"/>
      <c r="H412" s="323" t="s">
        <v>549</v>
      </c>
      <c r="I412" s="324"/>
      <c r="J412" s="325"/>
      <c r="L412" s="17"/>
    </row>
    <row r="413" spans="2:12" x14ac:dyDescent="0.15">
      <c r="B413" s="326"/>
      <c r="C413" s="326"/>
      <c r="D413" s="326"/>
      <c r="E413" s="326"/>
      <c r="F413" s="326"/>
      <c r="G413" s="311"/>
      <c r="H413" s="312"/>
      <c r="I413" s="312"/>
      <c r="J413" s="311"/>
      <c r="L413" s="17"/>
    </row>
    <row r="414" spans="2:12" ht="12.75" thickBot="1" x14ac:dyDescent="0.2">
      <c r="B414" s="1" t="s">
        <v>550</v>
      </c>
      <c r="C414" s="17"/>
      <c r="D414" s="17"/>
      <c r="E414" s="17"/>
      <c r="G414" s="327" t="s">
        <v>551</v>
      </c>
      <c r="H414" s="312"/>
      <c r="I414" s="311"/>
      <c r="J414" s="311"/>
      <c r="L414" s="17"/>
    </row>
    <row r="415" spans="2:12" x14ac:dyDescent="0.15">
      <c r="B415" s="92" t="s">
        <v>552</v>
      </c>
      <c r="C415" s="212"/>
      <c r="D415" s="212"/>
      <c r="E415" s="212"/>
      <c r="F415" s="246"/>
      <c r="G415" s="328"/>
      <c r="H415" s="312"/>
      <c r="I415" s="311"/>
      <c r="J415" s="311"/>
      <c r="L415" s="17"/>
    </row>
    <row r="416" spans="2:12" x14ac:dyDescent="0.15">
      <c r="B416" s="50" t="s">
        <v>553</v>
      </c>
      <c r="C416" s="132"/>
      <c r="D416" s="132"/>
      <c r="E416" s="132"/>
      <c r="F416" s="133"/>
      <c r="G416" s="329"/>
      <c r="H416" s="312"/>
      <c r="I416" s="312"/>
      <c r="J416" s="311"/>
      <c r="L416" s="17"/>
    </row>
    <row r="417" spans="2:12" ht="12.75" thickBot="1" x14ac:dyDescent="0.2">
      <c r="B417" s="510" t="s">
        <v>490</v>
      </c>
      <c r="C417" s="511"/>
      <c r="D417" s="511"/>
      <c r="E417" s="511"/>
      <c r="F417" s="512"/>
      <c r="G417" s="330"/>
      <c r="H417" s="312"/>
      <c r="I417" s="312"/>
      <c r="J417" s="311"/>
      <c r="L417" s="17"/>
    </row>
    <row r="418" spans="2:12" x14ac:dyDescent="0.15">
      <c r="B418" s="326"/>
      <c r="C418" s="326"/>
      <c r="D418" s="326"/>
      <c r="E418" s="326"/>
      <c r="F418" s="326"/>
      <c r="G418" s="311"/>
      <c r="H418" s="312"/>
      <c r="I418" s="312"/>
      <c r="J418" s="311"/>
      <c r="L418" s="17"/>
    </row>
    <row r="419" spans="2:12" ht="12.75" thickBot="1" x14ac:dyDescent="0.2">
      <c r="B419" s="1" t="s">
        <v>554</v>
      </c>
      <c r="C419" s="306"/>
      <c r="D419" s="306"/>
      <c r="E419" s="306"/>
      <c r="F419" s="306"/>
      <c r="H419" s="17"/>
      <c r="I419" s="17"/>
      <c r="L419" s="17"/>
    </row>
    <row r="420" spans="2:12" x14ac:dyDescent="0.15">
      <c r="B420" s="576" t="s">
        <v>517</v>
      </c>
      <c r="C420" s="505"/>
      <c r="D420" s="506"/>
      <c r="E420" s="501" t="s">
        <v>494</v>
      </c>
      <c r="F420" s="307" t="s">
        <v>495</v>
      </c>
      <c r="G420" s="314" t="s">
        <v>496</v>
      </c>
      <c r="H420" s="577" t="s">
        <v>497</v>
      </c>
      <c r="I420" s="578"/>
      <c r="J420" s="17"/>
      <c r="L420" s="17"/>
    </row>
    <row r="421" spans="2:12" x14ac:dyDescent="0.15">
      <c r="B421" s="50" t="s">
        <v>555</v>
      </c>
      <c r="C421" s="132"/>
      <c r="D421" s="132"/>
      <c r="E421" s="497" t="s">
        <v>499</v>
      </c>
      <c r="F421" s="66"/>
      <c r="G421" s="95" t="s">
        <v>500</v>
      </c>
      <c r="H421" s="232" t="s">
        <v>528</v>
      </c>
      <c r="I421" s="208"/>
      <c r="J421" s="298"/>
      <c r="L421" s="17"/>
    </row>
    <row r="422" spans="2:12" ht="12.75" thickBot="1" x14ac:dyDescent="0.2">
      <c r="B422" s="50" t="s">
        <v>556</v>
      </c>
      <c r="C422" s="132"/>
      <c r="D422" s="132"/>
      <c r="E422" s="498" t="s">
        <v>503</v>
      </c>
      <c r="F422" s="66"/>
      <c r="G422" s="95" t="s">
        <v>508</v>
      </c>
      <c r="H422" s="30" t="s">
        <v>528</v>
      </c>
      <c r="I422" s="211"/>
      <c r="J422" s="298"/>
      <c r="L422" s="17"/>
    </row>
    <row r="423" spans="2:12" ht="13.5" thickTop="1" thickBot="1" x14ac:dyDescent="0.2">
      <c r="B423" s="318" t="s">
        <v>557</v>
      </c>
      <c r="C423" s="320"/>
      <c r="D423" s="320"/>
      <c r="E423" s="500" t="s">
        <v>522</v>
      </c>
      <c r="F423" s="322"/>
      <c r="G423" s="323" t="s">
        <v>549</v>
      </c>
      <c r="H423" s="324"/>
      <c r="I423" s="325"/>
      <c r="J423" s="17"/>
      <c r="L423" s="17"/>
    </row>
    <row r="424" spans="2:12" x14ac:dyDescent="0.15">
      <c r="B424" s="326" t="s">
        <v>558</v>
      </c>
      <c r="C424" s="326"/>
      <c r="D424" s="326"/>
      <c r="E424" s="326"/>
      <c r="F424" s="326"/>
      <c r="G424" s="311"/>
      <c r="H424" s="312"/>
      <c r="I424" s="312"/>
      <c r="J424" s="311"/>
      <c r="L424" s="17"/>
    </row>
    <row r="425" spans="2:12" x14ac:dyDescent="0.15">
      <c r="B425" s="326" t="s">
        <v>559</v>
      </c>
      <c r="C425" s="326"/>
      <c r="D425" s="326"/>
      <c r="E425" s="326"/>
      <c r="F425" s="326"/>
      <c r="G425" s="311"/>
      <c r="H425" s="312"/>
      <c r="I425" s="312"/>
      <c r="J425" s="311"/>
      <c r="L425" s="17"/>
    </row>
    <row r="426" spans="2:12" x14ac:dyDescent="0.15">
      <c r="C426" s="17"/>
      <c r="D426" s="17"/>
      <c r="E426" s="17"/>
      <c r="H426" s="17"/>
      <c r="I426" s="17"/>
      <c r="L426" s="17"/>
    </row>
    <row r="427" spans="2:12" ht="12.75" thickBot="1" x14ac:dyDescent="0.2">
      <c r="B427" s="311" t="s">
        <v>560</v>
      </c>
      <c r="C427" s="311"/>
      <c r="D427" s="311"/>
      <c r="E427" s="311"/>
      <c r="F427" s="311"/>
      <c r="G427" s="311"/>
      <c r="H427" s="311"/>
      <c r="I427" s="311"/>
      <c r="J427" s="311"/>
      <c r="L427" s="17"/>
    </row>
    <row r="428" spans="2:12" x14ac:dyDescent="0.15">
      <c r="B428" s="587" t="s">
        <v>561</v>
      </c>
      <c r="C428" s="588"/>
      <c r="D428" s="589"/>
      <c r="E428" s="590" t="s">
        <v>562</v>
      </c>
      <c r="F428" s="588"/>
      <c r="G428" s="588"/>
      <c r="H428" s="588"/>
      <c r="I428" s="588"/>
      <c r="J428" s="591"/>
      <c r="L428" s="17"/>
    </row>
    <row r="429" spans="2:12" ht="12.75" thickBot="1" x14ac:dyDescent="0.2">
      <c r="B429" s="331"/>
      <c r="C429" s="332"/>
      <c r="D429" s="333"/>
      <c r="E429" s="334"/>
      <c r="F429" s="332"/>
      <c r="G429" s="332"/>
      <c r="H429" s="332"/>
      <c r="I429" s="332"/>
      <c r="J429" s="335"/>
    </row>
    <row r="430" spans="2:12" x14ac:dyDescent="0.15">
      <c r="B430" s="311"/>
      <c r="C430" s="311"/>
      <c r="D430" s="311"/>
      <c r="E430" s="311"/>
      <c r="F430" s="311"/>
      <c r="G430" s="311"/>
      <c r="H430" s="311"/>
      <c r="I430" s="311"/>
      <c r="J430" s="311"/>
    </row>
    <row r="431" spans="2:12" ht="12.75" thickBot="1" x14ac:dyDescent="0.2">
      <c r="B431" s="311" t="s">
        <v>563</v>
      </c>
      <c r="C431" s="311"/>
      <c r="D431" s="311"/>
      <c r="E431" s="311"/>
      <c r="F431" s="311"/>
      <c r="G431" s="311" t="s">
        <v>551</v>
      </c>
      <c r="H431" s="311"/>
      <c r="I431" s="311"/>
      <c r="J431" s="311"/>
    </row>
    <row r="432" spans="2:12" x14ac:dyDescent="0.15">
      <c r="B432" s="336" t="s">
        <v>564</v>
      </c>
      <c r="C432" s="337"/>
      <c r="D432" s="337"/>
      <c r="E432" s="337"/>
      <c r="F432" s="337"/>
      <c r="G432" s="338"/>
      <c r="H432" s="311"/>
      <c r="I432" s="311"/>
      <c r="J432" s="311"/>
    </row>
    <row r="433" spans="2:12" ht="13.5" customHeight="1" x14ac:dyDescent="0.15">
      <c r="B433" s="339"/>
      <c r="C433" s="340"/>
      <c r="D433" s="340"/>
      <c r="E433" s="340"/>
      <c r="F433" s="340"/>
      <c r="G433" s="341"/>
      <c r="H433" s="311"/>
      <c r="I433" s="311"/>
      <c r="J433" s="311"/>
      <c r="L433" s="248"/>
    </row>
    <row r="434" spans="2:12" ht="13.5" customHeight="1" thickBot="1" x14ac:dyDescent="0.2">
      <c r="B434" s="592" t="s">
        <v>565</v>
      </c>
      <c r="C434" s="593"/>
      <c r="D434" s="593"/>
      <c r="E434" s="593"/>
      <c r="F434" s="594"/>
      <c r="G434" s="380">
        <f>SUM(G433)</f>
        <v>0</v>
      </c>
      <c r="H434" s="311"/>
      <c r="I434" s="311"/>
      <c r="J434" s="311"/>
      <c r="L434" s="248"/>
    </row>
    <row r="435" spans="2:12" ht="14.25" customHeight="1" x14ac:dyDescent="0.15">
      <c r="K435" s="17"/>
      <c r="L435" s="248"/>
    </row>
    <row r="436" spans="2:12" ht="12.75" thickBot="1" x14ac:dyDescent="0.2">
      <c r="B436" s="1" t="s">
        <v>566</v>
      </c>
      <c r="E436" s="1" t="s">
        <v>99</v>
      </c>
    </row>
    <row r="437" spans="2:12" ht="13.5" customHeight="1" x14ac:dyDescent="0.15">
      <c r="B437" s="92" t="s">
        <v>567</v>
      </c>
      <c r="C437" s="57"/>
      <c r="D437" s="59"/>
      <c r="E437" s="375">
        <f>I156</f>
        <v>0</v>
      </c>
    </row>
    <row r="438" spans="2:12" ht="14.25" customHeight="1" x14ac:dyDescent="0.15">
      <c r="B438" s="50" t="s">
        <v>568</v>
      </c>
      <c r="C438" s="127"/>
      <c r="D438" s="85"/>
      <c r="E438" s="376">
        <f>G226</f>
        <v>0</v>
      </c>
    </row>
    <row r="439" spans="2:12" ht="14.25" customHeight="1" x14ac:dyDescent="0.15">
      <c r="B439" s="50" t="s">
        <v>569</v>
      </c>
      <c r="C439" s="127"/>
      <c r="D439" s="85"/>
      <c r="E439" s="376">
        <f>H264</f>
        <v>0</v>
      </c>
    </row>
    <row r="440" spans="2:12" x14ac:dyDescent="0.15">
      <c r="B440" s="50" t="s">
        <v>570</v>
      </c>
      <c r="C440" s="127"/>
      <c r="D440" s="85"/>
      <c r="E440" s="376">
        <f>G290</f>
        <v>0</v>
      </c>
    </row>
    <row r="441" spans="2:12" x14ac:dyDescent="0.15">
      <c r="B441" s="50" t="s">
        <v>571</v>
      </c>
      <c r="C441" s="127"/>
      <c r="D441" s="85"/>
      <c r="E441" s="376">
        <f>F299</f>
        <v>0</v>
      </c>
    </row>
    <row r="442" spans="2:12" x14ac:dyDescent="0.15">
      <c r="B442" s="50" t="s">
        <v>572</v>
      </c>
      <c r="C442" s="127"/>
      <c r="D442" s="85"/>
      <c r="E442" s="376">
        <f>E317</f>
        <v>0</v>
      </c>
    </row>
    <row r="443" spans="2:12" x14ac:dyDescent="0.15">
      <c r="B443" s="50" t="s">
        <v>573</v>
      </c>
      <c r="C443" s="127"/>
      <c r="D443" s="85"/>
      <c r="E443" s="376">
        <f>G333</f>
        <v>0</v>
      </c>
    </row>
    <row r="444" spans="2:12" x14ac:dyDescent="0.15">
      <c r="B444" s="50" t="s">
        <v>574</v>
      </c>
      <c r="C444" s="340"/>
      <c r="D444" s="343"/>
      <c r="E444" s="376">
        <f>E365</f>
        <v>0</v>
      </c>
    </row>
    <row r="445" spans="2:12" x14ac:dyDescent="0.15">
      <c r="B445" s="50" t="s">
        <v>575</v>
      </c>
      <c r="C445" s="340"/>
      <c r="D445" s="343"/>
      <c r="E445" s="376">
        <f>G374</f>
        <v>0</v>
      </c>
    </row>
    <row r="446" spans="2:12" x14ac:dyDescent="0.15">
      <c r="B446" s="50" t="s">
        <v>576</v>
      </c>
      <c r="C446" s="345"/>
      <c r="D446" s="343"/>
      <c r="E446" s="376">
        <f>G389</f>
        <v>0</v>
      </c>
    </row>
    <row r="447" spans="2:12" x14ac:dyDescent="0.15">
      <c r="B447" s="50" t="s">
        <v>577</v>
      </c>
      <c r="C447" s="345"/>
      <c r="D447" s="343"/>
      <c r="E447" s="376">
        <v>0</v>
      </c>
    </row>
    <row r="448" spans="2:12" ht="13.5" customHeight="1" x14ac:dyDescent="0.15">
      <c r="B448" s="50" t="s">
        <v>578</v>
      </c>
      <c r="C448" s="345"/>
      <c r="D448" s="343"/>
      <c r="E448" s="376">
        <v>0</v>
      </c>
    </row>
    <row r="449" spans="2:7" x14ac:dyDescent="0.15">
      <c r="B449" s="50" t="s">
        <v>579</v>
      </c>
      <c r="C449" s="127"/>
      <c r="D449" s="85"/>
      <c r="E449" s="377">
        <f>G434</f>
        <v>0</v>
      </c>
    </row>
    <row r="450" spans="2:7" x14ac:dyDescent="0.15">
      <c r="B450" s="25"/>
      <c r="C450" s="155"/>
      <c r="D450" s="85"/>
      <c r="E450" s="378"/>
    </row>
    <row r="451" spans="2:7" ht="12.75" thickBot="1" x14ac:dyDescent="0.2">
      <c r="B451" s="595" t="s">
        <v>14</v>
      </c>
      <c r="C451" s="596"/>
      <c r="D451" s="129"/>
      <c r="E451" s="379">
        <f>SUM(E437:E450)</f>
        <v>0</v>
      </c>
    </row>
    <row r="453" spans="2:7" ht="12.75" thickBot="1" x14ac:dyDescent="0.2">
      <c r="B453" s="1" t="s">
        <v>580</v>
      </c>
    </row>
    <row r="454" spans="2:7" x14ac:dyDescent="0.15">
      <c r="B454" s="597" t="s">
        <v>581</v>
      </c>
      <c r="C454" s="598"/>
      <c r="D454" s="18" t="s">
        <v>582</v>
      </c>
      <c r="E454" s="18" t="s">
        <v>583</v>
      </c>
      <c r="F454" s="163" t="s">
        <v>584</v>
      </c>
      <c r="G454" s="599" t="s">
        <v>585</v>
      </c>
    </row>
    <row r="455" spans="2:7" x14ac:dyDescent="0.15">
      <c r="B455" s="110"/>
      <c r="D455" s="21"/>
      <c r="E455" s="21"/>
      <c r="F455" s="130" t="s">
        <v>586</v>
      </c>
      <c r="G455" s="600"/>
    </row>
    <row r="456" spans="2:7" x14ac:dyDescent="0.15">
      <c r="B456" s="110"/>
      <c r="D456" s="21" t="s">
        <v>587</v>
      </c>
      <c r="E456" s="21" t="s">
        <v>288</v>
      </c>
      <c r="F456" s="251" t="s">
        <v>41</v>
      </c>
      <c r="G456" s="601"/>
    </row>
    <row r="457" spans="2:7" x14ac:dyDescent="0.15">
      <c r="B457" s="25"/>
      <c r="C457" s="155"/>
      <c r="D457" s="117"/>
      <c r="E457" s="366"/>
      <c r="F457" s="370">
        <f>IF(D457=0,0,E457/D457)</f>
        <v>0</v>
      </c>
      <c r="G457" s="602"/>
    </row>
    <row r="458" spans="2:7" x14ac:dyDescent="0.15">
      <c r="B458" s="110"/>
      <c r="D458" s="60"/>
      <c r="E458" s="367"/>
      <c r="F458" s="370">
        <f>IF(D458=0,0,E458/D458)</f>
        <v>0</v>
      </c>
      <c r="G458" s="603"/>
    </row>
    <row r="459" spans="2:7" x14ac:dyDescent="0.15">
      <c r="B459" s="110"/>
      <c r="D459" s="60"/>
      <c r="E459" s="367"/>
      <c r="F459" s="370">
        <f>IF(D459=0,0,E459/D459)</f>
        <v>0</v>
      </c>
      <c r="G459" s="604"/>
    </row>
    <row r="460" spans="2:7" x14ac:dyDescent="0.15">
      <c r="B460" s="605" t="s">
        <v>588</v>
      </c>
      <c r="C460" s="606"/>
      <c r="D460" s="255"/>
      <c r="E460" s="368">
        <f>SUM(E457:E459)</f>
        <v>0</v>
      </c>
      <c r="F460" s="371">
        <f>SUM(F457:F459)</f>
        <v>0</v>
      </c>
      <c r="G460" s="167"/>
    </row>
    <row r="461" spans="2:7" x14ac:dyDescent="0.15">
      <c r="B461" s="12" t="s">
        <v>589</v>
      </c>
      <c r="C461" s="80"/>
      <c r="D461" s="255"/>
      <c r="E461" s="368"/>
      <c r="F461" s="372"/>
      <c r="G461" s="258"/>
    </row>
    <row r="462" spans="2:7" x14ac:dyDescent="0.15">
      <c r="B462" s="12" t="s">
        <v>590</v>
      </c>
      <c r="C462" s="80"/>
      <c r="D462" s="255"/>
      <c r="E462" s="368"/>
      <c r="F462" s="372"/>
      <c r="G462" s="258"/>
    </row>
    <row r="463" spans="2:7" x14ac:dyDescent="0.15">
      <c r="B463" s="607" t="s">
        <v>591</v>
      </c>
      <c r="C463" s="608"/>
      <c r="D463" s="259"/>
      <c r="E463" s="369">
        <f>E460+E461+E462</f>
        <v>0</v>
      </c>
      <c r="F463" s="373">
        <f>F460</f>
        <v>0</v>
      </c>
      <c r="G463" s="374">
        <f>SUM(G457:G462)</f>
        <v>0</v>
      </c>
    </row>
    <row r="464" spans="2:7" x14ac:dyDescent="0.15">
      <c r="B464" s="50"/>
      <c r="C464" s="127"/>
      <c r="D464" s="127"/>
      <c r="E464" s="262" t="s">
        <v>592</v>
      </c>
      <c r="F464" s="263" t="s">
        <v>593</v>
      </c>
      <c r="G464" s="264"/>
    </row>
    <row r="465" spans="2:11" ht="12.75" thickBot="1" x14ac:dyDescent="0.2">
      <c r="B465" s="99" t="s">
        <v>594</v>
      </c>
      <c r="C465" s="128"/>
      <c r="D465" s="128"/>
      <c r="E465" s="365" t="e">
        <f>ROUND(E463/F463,1)</f>
        <v>#DIV/0!</v>
      </c>
      <c r="F465" s="128" t="s">
        <v>595</v>
      </c>
      <c r="G465" s="225"/>
      <c r="J465" s="17"/>
    </row>
    <row r="466" spans="2:11" x14ac:dyDescent="0.15">
      <c r="E466" s="55"/>
      <c r="J466" s="17"/>
    </row>
    <row r="467" spans="2:11" ht="12.75" thickBot="1" x14ac:dyDescent="0.2">
      <c r="B467" s="1" t="s">
        <v>596</v>
      </c>
      <c r="J467" s="17"/>
    </row>
    <row r="468" spans="2:11" x14ac:dyDescent="0.15">
      <c r="B468" s="576" t="s">
        <v>597</v>
      </c>
      <c r="C468" s="506"/>
      <c r="D468" s="265" t="s">
        <v>598</v>
      </c>
    </row>
    <row r="469" spans="2:11" x14ac:dyDescent="0.15">
      <c r="B469" s="609"/>
      <c r="C469" s="610"/>
      <c r="D469" s="98"/>
    </row>
    <row r="470" spans="2:11" x14ac:dyDescent="0.15">
      <c r="B470" s="611"/>
      <c r="C470" s="612"/>
      <c r="D470" s="214"/>
      <c r="J470" s="266"/>
    </row>
    <row r="471" spans="2:11" ht="12.75" thickBot="1" x14ac:dyDescent="0.2">
      <c r="B471" s="510" t="s">
        <v>14</v>
      </c>
      <c r="C471" s="512"/>
      <c r="D471" s="364">
        <f>SUM(D469:D470)</f>
        <v>0</v>
      </c>
      <c r="J471" s="266"/>
    </row>
    <row r="472" spans="2:11" ht="13.5" customHeight="1" x14ac:dyDescent="0.15">
      <c r="J472" s="266"/>
    </row>
    <row r="473" spans="2:11" ht="14.25" customHeight="1" thickBot="1" x14ac:dyDescent="0.2">
      <c r="B473" s="1" t="s">
        <v>599</v>
      </c>
      <c r="J473" s="248"/>
    </row>
    <row r="474" spans="2:11" x14ac:dyDescent="0.15">
      <c r="B474" s="576" t="s">
        <v>600</v>
      </c>
      <c r="C474" s="506"/>
      <c r="D474" s="57"/>
      <c r="E474" s="57"/>
      <c r="F474" s="57"/>
      <c r="G474" s="267"/>
      <c r="K474" s="266"/>
    </row>
    <row r="475" spans="2:11" x14ac:dyDescent="0.15">
      <c r="B475" s="110" t="s">
        <v>601</v>
      </c>
      <c r="C475" s="82"/>
      <c r="D475" s="353">
        <f>+D476+D477</f>
        <v>0</v>
      </c>
      <c r="E475" s="269" t="s">
        <v>602</v>
      </c>
      <c r="F475" s="155"/>
      <c r="G475" s="270"/>
      <c r="K475" s="55"/>
    </row>
    <row r="476" spans="2:11" x14ac:dyDescent="0.15">
      <c r="B476" s="271" t="s">
        <v>603</v>
      </c>
      <c r="C476" s="272"/>
      <c r="D476" s="354"/>
      <c r="E476" s="274" t="s">
        <v>602</v>
      </c>
      <c r="F476" s="275"/>
      <c r="G476" s="276"/>
      <c r="K476" s="55"/>
    </row>
    <row r="477" spans="2:11" x14ac:dyDescent="0.15">
      <c r="B477" s="110" t="s">
        <v>604</v>
      </c>
      <c r="C477" s="82"/>
      <c r="D477" s="355"/>
      <c r="E477" s="130" t="s">
        <v>602</v>
      </c>
      <c r="G477" s="270"/>
      <c r="K477" s="55"/>
    </row>
    <row r="478" spans="2:11" x14ac:dyDescent="0.15">
      <c r="B478" s="25" t="s">
        <v>605</v>
      </c>
      <c r="C478" s="249"/>
      <c r="D478" s="356">
        <f>E451</f>
        <v>0</v>
      </c>
      <c r="E478" s="155" t="s">
        <v>606</v>
      </c>
      <c r="F478" s="155"/>
      <c r="G478" s="279"/>
    </row>
    <row r="479" spans="2:11" x14ac:dyDescent="0.15">
      <c r="B479" s="280" t="s">
        <v>607</v>
      </c>
      <c r="C479" s="281"/>
      <c r="D479" s="357"/>
      <c r="E479" s="283" t="s">
        <v>608</v>
      </c>
      <c r="F479" s="283"/>
      <c r="G479" s="284"/>
    </row>
    <row r="480" spans="2:11" x14ac:dyDescent="0.15">
      <c r="B480" s="110" t="s">
        <v>609</v>
      </c>
      <c r="C480" s="82"/>
      <c r="D480" s="358"/>
      <c r="E480" s="1" t="s">
        <v>610</v>
      </c>
      <c r="G480" s="270"/>
    </row>
    <row r="481" spans="2:8" ht="12.75" thickBot="1" x14ac:dyDescent="0.2">
      <c r="B481" s="110" t="s">
        <v>611</v>
      </c>
      <c r="C481" s="82"/>
      <c r="D481" s="358"/>
      <c r="E481" s="118" t="s">
        <v>612</v>
      </c>
      <c r="F481" s="153"/>
      <c r="G481" s="285"/>
    </row>
    <row r="482" spans="2:8" x14ac:dyDescent="0.15">
      <c r="B482" s="25" t="s">
        <v>613</v>
      </c>
      <c r="C482" s="249"/>
      <c r="D482" s="359"/>
      <c r="E482" s="286"/>
      <c r="F482" s="110"/>
    </row>
    <row r="483" spans="2:8" ht="12.75" thickBot="1" x14ac:dyDescent="0.2">
      <c r="B483" s="110"/>
      <c r="C483" s="82"/>
      <c r="D483" s="360" t="e">
        <f>E465</f>
        <v>#DIV/0!</v>
      </c>
      <c r="E483" s="287" t="s">
        <v>614</v>
      </c>
      <c r="F483" s="110"/>
    </row>
    <row r="484" spans="2:8" ht="12.75" thickBot="1" x14ac:dyDescent="0.2">
      <c r="B484" s="50" t="s">
        <v>615</v>
      </c>
      <c r="C484" s="85"/>
      <c r="D484" s="361" t="e">
        <f>(0.04*POWER(1.04, D483))/(POWER(1.04, D483)-1)</f>
        <v>#DIV/0!</v>
      </c>
      <c r="E484" s="288"/>
      <c r="F484" s="110"/>
      <c r="G484" s="289" t="s">
        <v>616</v>
      </c>
      <c r="H484" s="289">
        <v>0.04</v>
      </c>
    </row>
    <row r="485" spans="2:8" ht="13.5" customHeight="1" x14ac:dyDescent="0.15">
      <c r="B485" s="110" t="s">
        <v>617</v>
      </c>
      <c r="C485" s="82"/>
      <c r="D485" s="358"/>
      <c r="E485" s="287"/>
      <c r="F485" s="110"/>
    </row>
    <row r="486" spans="2:8" ht="14.25" customHeight="1" x14ac:dyDescent="0.15">
      <c r="B486" s="110" t="s">
        <v>618</v>
      </c>
      <c r="C486" s="82"/>
      <c r="D486" s="358" t="e">
        <f>D478/D484</f>
        <v>#DIV/0!</v>
      </c>
      <c r="E486" s="287" t="s">
        <v>619</v>
      </c>
      <c r="F486" s="110"/>
    </row>
    <row r="487" spans="2:8" x14ac:dyDescent="0.15">
      <c r="B487" s="50" t="s">
        <v>620</v>
      </c>
      <c r="C487" s="85"/>
      <c r="D487" s="362">
        <f>D471</f>
        <v>0</v>
      </c>
      <c r="E487" s="290" t="s">
        <v>619</v>
      </c>
      <c r="F487" s="110"/>
    </row>
    <row r="488" spans="2:8" x14ac:dyDescent="0.15">
      <c r="B488" s="110" t="s">
        <v>621</v>
      </c>
      <c r="C488" s="82"/>
      <c r="D488" s="358"/>
      <c r="E488" s="248"/>
      <c r="F488" s="110"/>
    </row>
    <row r="489" spans="2:8" ht="12.75" thickBot="1" x14ac:dyDescent="0.2">
      <c r="B489" s="138" t="s">
        <v>622</v>
      </c>
      <c r="C489" s="88"/>
      <c r="D489" s="363" t="e">
        <f>(D486-D487)/D475</f>
        <v>#DIV/0!</v>
      </c>
      <c r="E489" s="292"/>
      <c r="F489" s="110"/>
    </row>
    <row r="504" ht="13.5" customHeight="1" x14ac:dyDescent="0.15"/>
    <row r="505" ht="14.25" customHeight="1" x14ac:dyDescent="0.15"/>
    <row r="506" ht="14.25" customHeight="1" x14ac:dyDescent="0.15"/>
    <row r="507" ht="14.25" customHeight="1" x14ac:dyDescent="0.15"/>
    <row r="554" ht="13.5" customHeight="1" x14ac:dyDescent="0.15"/>
    <row r="555" ht="14.25" customHeight="1" x14ac:dyDescent="0.15"/>
    <row r="577" ht="14.25" customHeight="1" x14ac:dyDescent="0.15"/>
    <row r="580" ht="13.5" customHeight="1" x14ac:dyDescent="0.15"/>
    <row r="594" ht="13.5" customHeight="1" x14ac:dyDescent="0.15"/>
    <row r="597" ht="14.25" customHeight="1" x14ac:dyDescent="0.15"/>
    <row r="600" ht="13.5" customHeight="1" x14ac:dyDescent="0.15"/>
  </sheetData>
  <mergeCells count="84">
    <mergeCell ref="B347:H347"/>
    <mergeCell ref="B355:E355"/>
    <mergeCell ref="B378:H378"/>
    <mergeCell ref="B379:H379"/>
    <mergeCell ref="B394:E394"/>
    <mergeCell ref="B383:D383"/>
    <mergeCell ref="H383:I383"/>
    <mergeCell ref="B451:C451"/>
    <mergeCell ref="B474:C474"/>
    <mergeCell ref="B460:C460"/>
    <mergeCell ref="B463:C463"/>
    <mergeCell ref="B468:C468"/>
    <mergeCell ref="B469:C469"/>
    <mergeCell ref="B470:C470"/>
    <mergeCell ref="B471:C471"/>
    <mergeCell ref="E406:F406"/>
    <mergeCell ref="E407:F407"/>
    <mergeCell ref="E405:F405"/>
    <mergeCell ref="B454:C454"/>
    <mergeCell ref="G454:G456"/>
    <mergeCell ref="E411:F411"/>
    <mergeCell ref="B428:D428"/>
    <mergeCell ref="E428:J428"/>
    <mergeCell ref="B434:F434"/>
    <mergeCell ref="B420:D420"/>
    <mergeCell ref="H420:I420"/>
    <mergeCell ref="E408:F408"/>
    <mergeCell ref="E409:F409"/>
    <mergeCell ref="E410:F410"/>
    <mergeCell ref="E412:F412"/>
    <mergeCell ref="B417:F417"/>
    <mergeCell ref="F92:H92"/>
    <mergeCell ref="C92:E92"/>
    <mergeCell ref="I92:J92"/>
    <mergeCell ref="C125:G125"/>
    <mergeCell ref="B156:H156"/>
    <mergeCell ref="B169:D170"/>
    <mergeCell ref="E169:I170"/>
    <mergeCell ref="C105:E105"/>
    <mergeCell ref="C322:H322"/>
    <mergeCell ref="I322:K322"/>
    <mergeCell ref="E172:I173"/>
    <mergeCell ref="E218:J219"/>
    <mergeCell ref="C231:D231"/>
    <mergeCell ref="E231:F231"/>
    <mergeCell ref="B218:D219"/>
    <mergeCell ref="D251:F251"/>
    <mergeCell ref="D304:D306"/>
    <mergeCell ref="E307:F309"/>
    <mergeCell ref="B258:D259"/>
    <mergeCell ref="E258:J259"/>
    <mergeCell ref="E304:F304"/>
    <mergeCell ref="G457:G459"/>
    <mergeCell ref="F105:H105"/>
    <mergeCell ref="C115:E115"/>
    <mergeCell ref="B246:D247"/>
    <mergeCell ref="E246:J247"/>
    <mergeCell ref="B185:D186"/>
    <mergeCell ref="E185:I186"/>
    <mergeCell ref="B188:D189"/>
    <mergeCell ref="E188:I189"/>
    <mergeCell ref="B203:D204"/>
    <mergeCell ref="E203:J204"/>
    <mergeCell ref="F115:H115"/>
    <mergeCell ref="B172:D173"/>
    <mergeCell ref="B359:H359"/>
    <mergeCell ref="B360:H360"/>
    <mergeCell ref="B374:E374"/>
    <mergeCell ref="E402:F402"/>
    <mergeCell ref="E403:F403"/>
    <mergeCell ref="E404:F404"/>
    <mergeCell ref="L231:N231"/>
    <mergeCell ref="B240:D241"/>
    <mergeCell ref="E240:J241"/>
    <mergeCell ref="B243:D244"/>
    <mergeCell ref="E243:J244"/>
    <mergeCell ref="E311:L312"/>
    <mergeCell ref="B311:D312"/>
    <mergeCell ref="B346:H346"/>
    <mergeCell ref="I394:J394"/>
    <mergeCell ref="B401:D401"/>
    <mergeCell ref="E401:F401"/>
    <mergeCell ref="I401:J401"/>
    <mergeCell ref="B342:E342"/>
  </mergeCells>
  <phoneticPr fontId="2"/>
  <pageMargins left="0.39370078740157483" right="0.39370078740157483" top="0.74803149606299213" bottom="0.74803149606299213" header="0.31496062992125984" footer="0.31496062992125984"/>
  <pageSetup paperSize="9" scale="61" orientation="landscape" r:id="rId1"/>
  <rowBreaks count="7" manualBreakCount="7">
    <brk id="70" max="16383" man="1"/>
    <brk id="138" max="16383" man="1"/>
    <brk id="205" max="16383" man="1"/>
    <brk id="265" max="16383" man="1"/>
    <brk id="460" max="16383" man="1"/>
    <brk id="525" max="16383" man="1"/>
    <brk id="5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 (数式あり)</vt:lpstr>
      <vt:lpstr>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2026-04-13T05:12:25Z</dcterms:created>
  <dcterms:modified xsi:type="dcterms:W3CDTF">2026-04-13T05:50:04Z</dcterms:modified>
  <cp:category/>
  <cp:contentStatus/>
</cp:coreProperties>
</file>