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filterPrivacy="1" defaultThemeVersion="124226"/>
  <xr:revisionPtr revIDLastSave="0" documentId="8_{2218EE04-2435-4C8A-B0EA-E5827EF7A7AA}" xr6:coauthVersionLast="47" xr6:coauthVersionMax="47" xr10:uidLastSave="{00000000-0000-0000-0000-000000000000}"/>
  <bookViews>
    <workbookView xWindow="-120" yWindow="-120" windowWidth="29040" windowHeight="15840" xr2:uid="{00000000-000D-0000-FFFF-FFFF00000000}"/>
  </bookViews>
  <sheets>
    <sheet name="Sheet1" sheetId="5" r:id="rId1"/>
  </sheets>
  <definedNames>
    <definedName name="_xlnm.Print_Area" localSheetId="0">Sheet1!$A$1:$J$535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0" i="5" l="1"/>
  <c r="D521" i="5"/>
  <c r="D522" i="5"/>
  <c r="F459" i="5"/>
  <c r="G458" i="5"/>
  <c r="G457" i="5"/>
  <c r="G459" i="5"/>
  <c r="G448" i="5"/>
  <c r="F425" i="5"/>
  <c r="F426" i="5"/>
  <c r="G447" i="5"/>
  <c r="I410" i="5"/>
  <c r="F500" i="5"/>
  <c r="F501" i="5"/>
  <c r="F502" i="5"/>
  <c r="F503" i="5"/>
  <c r="D516" i="5"/>
  <c r="D532" i="5"/>
  <c r="G508" i="5"/>
  <c r="E505" i="5"/>
  <c r="E508" i="5"/>
  <c r="F499" i="5"/>
  <c r="F498" i="5"/>
  <c r="F505" i="5"/>
  <c r="F508" i="5"/>
  <c r="E476" i="5"/>
  <c r="D489" i="5"/>
  <c r="I411" i="5"/>
  <c r="H402" i="5"/>
  <c r="E380" i="5"/>
  <c r="C380" i="5"/>
  <c r="I379" i="5"/>
  <c r="H379" i="5"/>
  <c r="J379" i="5"/>
  <c r="I378" i="5"/>
  <c r="J378" i="5"/>
  <c r="H378" i="5"/>
  <c r="I377" i="5"/>
  <c r="I380" i="5"/>
  <c r="H377" i="5"/>
  <c r="J377" i="5"/>
  <c r="J380" i="5"/>
  <c r="E390" i="5"/>
  <c r="I365" i="5"/>
  <c r="I364" i="5"/>
  <c r="I363" i="5"/>
  <c r="D357" i="5"/>
  <c r="C357" i="5"/>
  <c r="G356" i="5"/>
  <c r="I356" i="5"/>
  <c r="J365" i="5"/>
  <c r="J366" i="5"/>
  <c r="E389" i="5"/>
  <c r="E391" i="5"/>
  <c r="D485" i="5"/>
  <c r="G355" i="5"/>
  <c r="I355" i="5"/>
  <c r="G354" i="5"/>
  <c r="G357" i="5"/>
  <c r="I354" i="5"/>
  <c r="I357" i="5"/>
  <c r="E346" i="5"/>
  <c r="D346" i="5"/>
  <c r="C346" i="5"/>
  <c r="F346" i="5"/>
  <c r="D484" i="5"/>
  <c r="F345" i="5"/>
  <c r="F344" i="5"/>
  <c r="I330" i="5"/>
  <c r="H324" i="5"/>
  <c r="E324" i="5"/>
  <c r="C292" i="5"/>
  <c r="F291" i="5"/>
  <c r="G291" i="5"/>
  <c r="F290" i="5"/>
  <c r="G290" i="5"/>
  <c r="I272" i="5"/>
  <c r="I271" i="5"/>
  <c r="I270" i="5"/>
  <c r="I269" i="5"/>
  <c r="I273" i="5"/>
  <c r="E263" i="5"/>
  <c r="H262" i="5"/>
  <c r="G262" i="5"/>
  <c r="I262" i="5"/>
  <c r="H261" i="5"/>
  <c r="G261" i="5"/>
  <c r="H260" i="5"/>
  <c r="G260" i="5"/>
  <c r="H259" i="5"/>
  <c r="H263" i="5"/>
  <c r="G259" i="5"/>
  <c r="I237" i="5"/>
  <c r="F237" i="5"/>
  <c r="I236" i="5"/>
  <c r="I238" i="5"/>
  <c r="F236" i="5"/>
  <c r="F238" i="5"/>
  <c r="I222" i="5"/>
  <c r="F222" i="5"/>
  <c r="I221" i="5"/>
  <c r="I223" i="5"/>
  <c r="F221" i="5"/>
  <c r="F223" i="5"/>
  <c r="E205" i="5"/>
  <c r="C205" i="5"/>
  <c r="H204" i="5"/>
  <c r="H203" i="5"/>
  <c r="I203" i="5"/>
  <c r="I205" i="5"/>
  <c r="G248" i="5"/>
  <c r="C187" i="5"/>
  <c r="H186" i="5"/>
  <c r="E186" i="5"/>
  <c r="I186" i="5"/>
  <c r="H185" i="5"/>
  <c r="E185" i="5"/>
  <c r="H184" i="5"/>
  <c r="E184" i="5"/>
  <c r="G166" i="5"/>
  <c r="E166" i="5"/>
  <c r="G165" i="5"/>
  <c r="E165" i="5"/>
  <c r="G164" i="5"/>
  <c r="E164" i="5"/>
  <c r="G163" i="5"/>
  <c r="G167" i="5"/>
  <c r="E163" i="5"/>
  <c r="E167" i="5"/>
  <c r="G155" i="5"/>
  <c r="F155" i="5"/>
  <c r="H154" i="5"/>
  <c r="I154" i="5"/>
  <c r="E154" i="5"/>
  <c r="H153" i="5"/>
  <c r="I153" i="5"/>
  <c r="E153" i="5"/>
  <c r="H152" i="5"/>
  <c r="I152" i="5"/>
  <c r="E152" i="5"/>
  <c r="H151" i="5"/>
  <c r="I151" i="5"/>
  <c r="I155" i="5"/>
  <c r="E151" i="5"/>
  <c r="I140" i="5"/>
  <c r="H139" i="5"/>
  <c r="E139" i="5"/>
  <c r="H138" i="5"/>
  <c r="H140" i="5"/>
  <c r="E138" i="5"/>
  <c r="E140" i="5"/>
  <c r="J140" i="5"/>
  <c r="I130" i="5"/>
  <c r="H129" i="5"/>
  <c r="E129" i="5"/>
  <c r="H128" i="5"/>
  <c r="H130" i="5"/>
  <c r="J130" i="5"/>
  <c r="I173" i="5"/>
  <c r="E128" i="5"/>
  <c r="I121" i="5"/>
  <c r="H120" i="5"/>
  <c r="H119" i="5"/>
  <c r="H121" i="5"/>
  <c r="G113" i="5"/>
  <c r="F113" i="5"/>
  <c r="D113" i="5"/>
  <c r="C113" i="5"/>
  <c r="H112" i="5"/>
  <c r="E112" i="5"/>
  <c r="H111" i="5"/>
  <c r="E111" i="5"/>
  <c r="G102" i="5"/>
  <c r="F101" i="5"/>
  <c r="F100" i="5"/>
  <c r="F102" i="5"/>
  <c r="I77" i="5"/>
  <c r="F77" i="5"/>
  <c r="E77" i="5"/>
  <c r="D77" i="5"/>
  <c r="G76" i="5"/>
  <c r="C76" i="5"/>
  <c r="J77" i="5"/>
  <c r="C75" i="5"/>
  <c r="C77" i="5"/>
  <c r="I55" i="5"/>
  <c r="I54" i="5"/>
  <c r="I56" i="5"/>
  <c r="E41" i="5"/>
  <c r="E40" i="5"/>
  <c r="E42" i="5"/>
  <c r="E26" i="5"/>
  <c r="G26" i="5"/>
  <c r="E25" i="5"/>
  <c r="G25" i="5"/>
  <c r="G27" i="5"/>
  <c r="D17" i="5"/>
  <c r="D263" i="5"/>
  <c r="C17" i="5"/>
  <c r="E16" i="5"/>
  <c r="E15" i="5"/>
  <c r="E14" i="5"/>
  <c r="E13" i="5"/>
  <c r="C403" i="5"/>
  <c r="H401" i="5"/>
  <c r="H403" i="5"/>
  <c r="J412" i="5"/>
  <c r="G415" i="5"/>
  <c r="G417" i="5"/>
  <c r="D486" i="5"/>
  <c r="G412" i="5"/>
  <c r="H77" i="5"/>
  <c r="G77" i="5"/>
  <c r="G75" i="5"/>
  <c r="I324" i="5"/>
  <c r="J330" i="5"/>
  <c r="E335" i="5"/>
  <c r="I412" i="5"/>
  <c r="E155" i="5"/>
  <c r="J222" i="5"/>
  <c r="I261" i="5"/>
  <c r="J271" i="5"/>
  <c r="H205" i="5"/>
  <c r="J236" i="5"/>
  <c r="E113" i="5"/>
  <c r="J221" i="5"/>
  <c r="J223" i="5"/>
  <c r="D488" i="5"/>
  <c r="H380" i="5"/>
  <c r="H113" i="5"/>
  <c r="J121" i="5"/>
  <c r="J364" i="5"/>
  <c r="H187" i="5"/>
  <c r="I184" i="5"/>
  <c r="I204" i="5"/>
  <c r="J237" i="5"/>
  <c r="J363" i="5"/>
  <c r="I259" i="5"/>
  <c r="J269" i="5"/>
  <c r="I185" i="5"/>
  <c r="I187" i="5"/>
  <c r="G247" i="5"/>
  <c r="G250" i="5"/>
  <c r="D481" i="5"/>
  <c r="E187" i="5"/>
  <c r="G263" i="5"/>
  <c r="I260" i="5"/>
  <c r="E27" i="5"/>
  <c r="J238" i="5"/>
  <c r="G249" i="5"/>
  <c r="C263" i="5"/>
  <c r="E17" i="5"/>
  <c r="H311" i="5"/>
  <c r="E130" i="5"/>
  <c r="I290" i="5"/>
  <c r="J270" i="5"/>
  <c r="I263" i="5"/>
  <c r="J272" i="5"/>
  <c r="J273" i="5"/>
  <c r="H298" i="5"/>
  <c r="I291" i="5"/>
  <c r="I292" i="5"/>
  <c r="H299" i="5"/>
  <c r="G292" i="5"/>
  <c r="E510" i="5"/>
  <c r="D528" i="5"/>
  <c r="D529" i="5"/>
  <c r="G449" i="5"/>
  <c r="D487" i="5"/>
  <c r="H314" i="5"/>
  <c r="H315" i="5"/>
  <c r="J84" i="5"/>
  <c r="D91" i="5"/>
  <c r="I27" i="5"/>
  <c r="D88" i="5"/>
  <c r="J155" i="5"/>
  <c r="H316" i="5"/>
  <c r="G42" i="5"/>
  <c r="D89" i="5"/>
  <c r="H102" i="5"/>
  <c r="I172" i="5"/>
  <c r="J69" i="5"/>
  <c r="D90" i="5"/>
  <c r="H167" i="5"/>
  <c r="H312" i="5"/>
  <c r="H317" i="5"/>
  <c r="E334" i="5"/>
  <c r="E336" i="5"/>
  <c r="D483" i="5"/>
  <c r="H313" i="5"/>
  <c r="I174" i="5"/>
  <c r="H300" i="5"/>
  <c r="D482" i="5"/>
  <c r="D92" i="5"/>
  <c r="I171" i="5"/>
  <c r="I175" i="5"/>
  <c r="D480" i="5"/>
  <c r="D491" i="5"/>
  <c r="D523" i="5"/>
  <c r="D531" i="5"/>
  <c r="D534" i="5"/>
</calcChain>
</file>

<file path=xl/sharedStrings.xml><?xml version="1.0" encoding="utf-8"?>
<sst xmlns="http://schemas.openxmlformats.org/spreadsheetml/2006/main" count="912" uniqueCount="603">
  <si>
    <t>２　効果と費用の比較表</t>
    <rPh sb="10" eb="11">
      <t>ヒョウ</t>
    </rPh>
    <phoneticPr fontId="3"/>
  </si>
  <si>
    <t>　Ⅰ　農業分野</t>
    <rPh sb="3" eb="5">
      <t>ノウギョウ</t>
    </rPh>
    <rPh sb="5" eb="7">
      <t>ブンヤ</t>
    </rPh>
    <phoneticPr fontId="3"/>
  </si>
  <si>
    <t xml:space="preserve"> </t>
    <phoneticPr fontId="3"/>
  </si>
  <si>
    <t xml:space="preserve"> 　１の（２）のイの（ア）のａの各施設等について、効果と費用の比較を次の表に準拠して算出するものとする。</t>
    <rPh sb="17" eb="19">
      <t>シセツ</t>
    </rPh>
    <rPh sb="19" eb="20">
      <t>トウ</t>
    </rPh>
    <phoneticPr fontId="3"/>
  </si>
  <si>
    <t xml:space="preserve">   なお、１の（２）のイの（ア）のａの（k）の事業にあっては、「土地改良事業の費用対効果分析に必要な諸係数について」</t>
    <phoneticPr fontId="3"/>
  </si>
  <si>
    <t xml:space="preserve"> （平成19年３月28日付け18農振第1598号農村振興局企画部長通知）等を準拠して算出するものとする。</t>
    <phoneticPr fontId="3"/>
  </si>
  <si>
    <t>（１）年効果総額</t>
    <rPh sb="3" eb="4">
      <t>ネン</t>
    </rPh>
    <rPh sb="4" eb="6">
      <t>コウカ</t>
    </rPh>
    <rPh sb="6" eb="8">
      <t>ソウガク</t>
    </rPh>
    <phoneticPr fontId="3"/>
  </si>
  <si>
    <t>　ア　生産コスト節減効果</t>
    <rPh sb="3" eb="5">
      <t>セイサン</t>
    </rPh>
    <rPh sb="8" eb="10">
      <t>セツゲン</t>
    </rPh>
    <rPh sb="10" eb="12">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</si>
  <si>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</si>
  <si>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</si>
  <si>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③生産規模拡</t>
    <rPh sb="1" eb="3">
      <t>セイサン</t>
    </rPh>
    <rPh sb="3" eb="5">
      <t>キボ</t>
    </rPh>
    <rPh sb="5" eb="6">
      <t>カクダイ</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</si>
  <si>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</si>
  <si>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</si>
  <si>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</si>
  <si>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大率</t>
    <rPh sb="2" eb="3">
      <t>カクダイ</t>
    </rPh>
    <rPh sb="3" eb="4">
      <t>リツ</t>
    </rPh>
    <phoneticPr fontId="3"/>
  </si>
  <si>
    <t xml:space="preserve">      ②／①</t>
    <phoneticPr fontId="3"/>
  </si>
  <si>
    <t xml:space="preserve">        (ha)</t>
    <phoneticPr fontId="3"/>
  </si>
  <si>
    <t>　ｋ＝</t>
    <phoneticPr fontId="3"/>
  </si>
  <si>
    <t>合計</t>
    <rPh sb="0" eb="2">
      <t>ゴウケイ</t>
    </rPh>
    <phoneticPr fontId="3"/>
  </si>
  <si>
    <t>　（ア）施設等の導入により、地区における営農技術体系、経営規模等が変化することによる生産コスト節減効果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</si>
  <si>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</si>
  <si>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</si>
  <si>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</si>
  <si>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</si>
  <si>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</si>
  <si>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</si>
  <si>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</si>
  <si>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</si>
  <si>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</si>
  <si>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</si>
  <si>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</si>
  <si>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</si>
  <si>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</si>
  <si>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</si>
  <si>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</si>
  <si>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</si>
  <si>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</si>
  <si>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①*②</t>
    <phoneticPr fontId="3"/>
  </si>
  <si>
    <t xml:space="preserve"> ③*④</t>
    <phoneticPr fontId="3"/>
  </si>
  <si>
    <t>（⑤+⑥）*ｋ-⑦</t>
  </si>
  <si>
    <t>　（hr／10a）</t>
    <phoneticPr fontId="3"/>
  </si>
  <si>
    <t xml:space="preserve"> 　(ha）</t>
    <phoneticPr fontId="3"/>
  </si>
  <si>
    <t xml:space="preserve">     (hr)</t>
    <phoneticPr fontId="3"/>
  </si>
  <si>
    <t xml:space="preserve">  （円／hr）</t>
    <rPh sb="3" eb="4">
      <t>エン</t>
    </rPh>
    <phoneticPr fontId="3"/>
  </si>
  <si>
    <t xml:space="preserve">  （千円）</t>
    <rPh sb="3" eb="4">
      <t>セン</t>
    </rPh>
    <rPh sb="4" eb="5">
      <t>エン</t>
    </rPh>
    <phoneticPr fontId="3"/>
  </si>
  <si>
    <t xml:space="preserve">     （千円）</t>
    <rPh sb="6" eb="7">
      <t>セン</t>
    </rPh>
    <rPh sb="7" eb="8">
      <t>エン</t>
    </rPh>
    <phoneticPr fontId="3"/>
  </si>
  <si>
    <t>　　（千円）</t>
    <rPh sb="3" eb="5">
      <t>センエン</t>
    </rPh>
    <phoneticPr fontId="3"/>
  </si>
  <si>
    <t>　　　合計</t>
    <rPh sb="3" eb="5">
      <t>ゴウケイ</t>
    </rPh>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</si>
  <si>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</si>
  <si>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</si>
  <si>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</si>
  <si>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</si>
  <si>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</si>
  <si>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</si>
  <si>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</si>
  <si>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</si>
  <si>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</si>
  <si>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</si>
  <si>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</si>
  <si>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</si>
  <si>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</si>
  <si>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xml:space="preserve"> 　①*②</t>
    <phoneticPr fontId="3"/>
  </si>
  <si>
    <t>　熱動力費</t>
    <rPh sb="1" eb="2">
      <t>ネツ</t>
    </rPh>
    <rPh sb="2" eb="4">
      <t>ドウリョク</t>
    </rPh>
    <rPh sb="4" eb="5">
      <t>ヒ</t>
    </rPh>
    <phoneticPr fontId="3"/>
  </si>
  <si>
    <t>（③’+④）*</t>
  </si>
  <si>
    <t>　ｋ-⑤</t>
    <phoneticPr fontId="3"/>
  </si>
  <si>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</si>
  <si>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</si>
  <si>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</si>
  <si>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</si>
  <si>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</si>
  <si>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　　 合　計</t>
    <rPh sb="3" eb="6">
      <t>ゴウケイ</t>
    </rPh>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</si>
  <si>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</si>
  <si>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</si>
  <si>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</si>
  <si>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</si>
  <si>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</si>
  <si>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</si>
  <si>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</si>
  <si>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</si>
  <si>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</si>
  <si>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</si>
  <si>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</si>
  <si>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</si>
  <si>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</si>
  <si>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</si>
  <si>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</si>
  <si>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</si>
  <si>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①*②</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</si>
  <si>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</si>
  <si>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</si>
  <si>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</si>
  <si>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</si>
  <si>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</si>
  <si>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</si>
  <si>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</si>
  <si>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</si>
  <si>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（③’+④）*ｋ-⑤</t>
  </si>
  <si>
    <t>(千円)</t>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</si>
  <si>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</si>
  <si>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</si>
  <si>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</si>
  <si>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</si>
  <si>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</si>
  <si>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</si>
  <si>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</si>
  <si>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　　合　　計</t>
    <rPh sb="2" eb="3">
      <t>ゴウ</t>
    </rPh>
    <rPh sb="5" eb="6">
      <t>ケイ</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</si>
  <si>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</si>
  <si>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</si>
  <si>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</si>
  <si>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（①＋②）*k－③</t>
  </si>
  <si>
    <t>　　ⅴ　施設等の導入により、地区における営農技術体系、経営規模等が変化することによる生産コスト節減効果計</t>
    <rPh sb="4" eb="6">
      <t>シセツ</t>
    </rPh>
    <rPh sb="51" eb="52">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</si>
  <si>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</si>
  <si>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</si>
  <si>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</si>
  <si>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</si>
  <si>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</si>
  <si>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</si>
  <si>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（イ）農業廃棄物の処理に係るコストの節減効果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</si>
  <si>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</si>
  <si>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</si>
  <si>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</si>
  <si>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</si>
  <si>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</si>
  <si>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作　目</t>
    <rPh sb="0" eb="1">
      <t>サク</t>
    </rPh>
    <rPh sb="2" eb="3">
      <t>メ</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</si>
  <si>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</si>
  <si>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</si>
  <si>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</si>
  <si>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</si>
  <si>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</si>
  <si>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 xml:space="preserve"> (①+②)*③</t>
    <phoneticPr fontId="3"/>
  </si>
  <si>
    <t>④’*ｋ-⑤</t>
    <phoneticPr fontId="3"/>
  </si>
  <si>
    <t>（千円/ t ）</t>
    <rPh sb="1" eb="2">
      <t>セン</t>
    </rPh>
    <rPh sb="2" eb="3">
      <t>エン</t>
    </rPh>
    <phoneticPr fontId="3"/>
  </si>
  <si>
    <t>（千円/ t ）</t>
    <rPh sb="1" eb="3">
      <t>センエン</t>
    </rPh>
    <phoneticPr fontId="3"/>
  </si>
  <si>
    <t xml:space="preserve"> ( ｔ )</t>
    <phoneticPr fontId="3"/>
  </si>
  <si>
    <t>（千円）</t>
    <rPh sb="1" eb="2">
      <t>セン</t>
    </rPh>
    <rPh sb="2" eb="3">
      <t>エン</t>
    </rPh>
    <phoneticPr fontId="3"/>
  </si>
  <si>
    <t>合　計</t>
    <rPh sb="0" eb="3">
      <t>ゴウケイ</t>
    </rPh>
    <phoneticPr fontId="3"/>
  </si>
  <si>
    <t>④’事業実施前のコスト計</t>
    <rPh sb="2" eb="4">
      <t>ジギョウ</t>
    </rPh>
    <rPh sb="4" eb="6">
      <t>ジッシ</t>
    </rPh>
    <rPh sb="6" eb="7">
      <t>マエ</t>
    </rPh>
    <rPh sb="11" eb="12">
      <t>ケイ</t>
    </rPh>
    <phoneticPr fontId="3"/>
  </si>
  <si>
    <t>　（ウ）導入施設で供給される資材を利用することによる受益農業者のコスト節減効果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</si>
  <si>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（有機物供給施設の場合）</t>
    <rPh sb="6" eb="9">
      <t>ユウキブツ</t>
    </rPh>
    <rPh sb="9" eb="11">
      <t>キョウキュウ</t>
    </rPh>
    <rPh sb="11" eb="13">
      <t>シセツ</t>
    </rPh>
    <rPh sb="14" eb="16">
      <t>バアイ</t>
    </rPh>
    <phoneticPr fontId="3"/>
  </si>
  <si>
    <t>　　　　　　　　肥料削減</t>
    <rPh sb="8" eb="10">
      <t>ヒリョウ</t>
    </rPh>
    <rPh sb="10" eb="12">
      <t>サクゲン</t>
    </rPh>
    <phoneticPr fontId="3"/>
  </si>
  <si>
    <t>　　　　　　　　土壌改良資材削減</t>
    <rPh sb="8" eb="10">
      <t>ドジョウ</t>
    </rPh>
    <rPh sb="10" eb="12">
      <t>カイリョウ</t>
    </rPh>
    <rPh sb="12" eb="14">
      <t>シザイ</t>
    </rPh>
    <rPh sb="14" eb="16">
      <t>サクゲン</t>
    </rPh>
    <phoneticPr fontId="3"/>
  </si>
  <si>
    <t>　　　　　 　たい肥投入増加</t>
    <rPh sb="9" eb="10">
      <t>タイヒ</t>
    </rPh>
    <rPh sb="10" eb="12">
      <t>トウニュウ</t>
    </rPh>
    <rPh sb="12" eb="14">
      <t>ゾウカ</t>
    </rPh>
    <phoneticPr fontId="3"/>
  </si>
  <si>
    <t>　　作　目</t>
    <rPh sb="2" eb="3">
      <t>サク</t>
    </rPh>
    <rPh sb="4" eb="5">
      <t>メ</t>
    </rPh>
    <phoneticPr fontId="3"/>
  </si>
  <si>
    <t>①化学肥料削</t>
    <rPh sb="1" eb="3">
      <t>カガク</t>
    </rPh>
    <rPh sb="3" eb="5">
      <t>ヒリョウ</t>
    </rPh>
    <rPh sb="5" eb="6">
      <t>サクゲン</t>
    </rPh>
    <phoneticPr fontId="3"/>
  </si>
  <si>
    <t>②化学肥料単</t>
    <rPh sb="1" eb="3">
      <t>カガク</t>
    </rPh>
    <rPh sb="3" eb="5">
      <t>ヒリョウ</t>
    </rPh>
    <rPh sb="5" eb="6">
      <t>タンカ</t>
    </rPh>
    <phoneticPr fontId="3"/>
  </si>
  <si>
    <t>③削減額</t>
    <rPh sb="1" eb="3">
      <t>サクゲン</t>
    </rPh>
    <rPh sb="3" eb="4">
      <t>ガク</t>
    </rPh>
    <phoneticPr fontId="3"/>
  </si>
  <si>
    <t>④土壌改良資</t>
    <rPh sb="1" eb="3">
      <t>ドジョウ</t>
    </rPh>
    <rPh sb="3" eb="5">
      <t>カイリョウ</t>
    </rPh>
    <rPh sb="5" eb="6">
      <t>シザイ</t>
    </rPh>
    <phoneticPr fontId="3"/>
  </si>
  <si>
    <t>⑤土壌改良資</t>
    <rPh sb="1" eb="3">
      <t>ドジョウ</t>
    </rPh>
    <rPh sb="3" eb="5">
      <t>カイリョウ</t>
    </rPh>
    <rPh sb="5" eb="6">
      <t>シザイ</t>
    </rPh>
    <phoneticPr fontId="3"/>
  </si>
  <si>
    <t>⑥削減額</t>
    <rPh sb="1" eb="3">
      <t>サクゲン</t>
    </rPh>
    <rPh sb="3" eb="4">
      <t>ガク</t>
    </rPh>
    <phoneticPr fontId="3"/>
  </si>
  <si>
    <t>⑦たい肥増加</t>
    <rPh sb="3" eb="4">
      <t>タイヒ</t>
    </rPh>
    <rPh sb="4" eb="6">
      <t>ゾウカ</t>
    </rPh>
    <phoneticPr fontId="3"/>
  </si>
  <si>
    <t>⑧たい肥購入</t>
    <rPh sb="3" eb="4">
      <t>タイヒ</t>
    </rPh>
    <rPh sb="4" eb="6">
      <t>コウニュウ</t>
    </rPh>
    <phoneticPr fontId="3"/>
  </si>
  <si>
    <t xml:space="preserve">  減予定量</t>
    <rPh sb="2" eb="3">
      <t>ゲン</t>
    </rPh>
    <rPh sb="3" eb="6">
      <t>ヨテイリョウ</t>
    </rPh>
    <phoneticPr fontId="3"/>
  </si>
  <si>
    <t xml:space="preserve">  価</t>
    <rPh sb="2" eb="3">
      <t>タンカ</t>
    </rPh>
    <phoneticPr fontId="3"/>
  </si>
  <si>
    <t xml:space="preserve">  ①*②*⑩</t>
    <phoneticPr fontId="3"/>
  </si>
  <si>
    <t xml:space="preserve">  材削減予定量</t>
    <rPh sb="2" eb="3">
      <t>シザイ</t>
    </rPh>
    <rPh sb="3" eb="5">
      <t>サクゲン</t>
    </rPh>
    <rPh sb="5" eb="8">
      <t>ヨテイリョウ</t>
    </rPh>
    <phoneticPr fontId="3"/>
  </si>
  <si>
    <t xml:space="preserve">  材単価</t>
    <rPh sb="2" eb="3">
      <t>シザイ</t>
    </rPh>
    <rPh sb="3" eb="5">
      <t>タンカ</t>
    </rPh>
    <phoneticPr fontId="3"/>
  </si>
  <si>
    <t xml:space="preserve">  ④*⑤*⑩</t>
    <phoneticPr fontId="3"/>
  </si>
  <si>
    <t xml:space="preserve">  予定量</t>
    <rPh sb="2" eb="4">
      <t>ヨテイ</t>
    </rPh>
    <rPh sb="4" eb="5">
      <t>ヨテイリョウ</t>
    </rPh>
    <phoneticPr fontId="3"/>
  </si>
  <si>
    <t xml:space="preserve">  単価</t>
    <rPh sb="2" eb="4">
      <t>タンカ</t>
    </rPh>
    <phoneticPr fontId="3"/>
  </si>
  <si>
    <t xml:space="preserve">     （袋/ha）</t>
    <rPh sb="6" eb="7">
      <t>フクロ</t>
    </rPh>
    <phoneticPr fontId="3"/>
  </si>
  <si>
    <t xml:space="preserve">     （円/袋）</t>
    <rPh sb="6" eb="7">
      <t>エン</t>
    </rPh>
    <rPh sb="8" eb="9">
      <t>フクロ</t>
    </rPh>
    <phoneticPr fontId="3"/>
  </si>
  <si>
    <t>　　 (千円)</t>
    <rPh sb="4" eb="5">
      <t>セン</t>
    </rPh>
    <rPh sb="5" eb="6">
      <t>エン</t>
    </rPh>
    <phoneticPr fontId="3"/>
  </si>
  <si>
    <t xml:space="preserve">     （t/ha）</t>
    <phoneticPr fontId="3"/>
  </si>
  <si>
    <t xml:space="preserve">     （円/ t ）</t>
    <rPh sb="6" eb="7">
      <t>エン</t>
    </rPh>
    <phoneticPr fontId="3"/>
  </si>
  <si>
    <t>③’削減額計</t>
    <rPh sb="2" eb="5">
      <t>サクゲンガク</t>
    </rPh>
    <rPh sb="5" eb="6">
      <t>ケイ</t>
    </rPh>
    <phoneticPr fontId="3"/>
  </si>
  <si>
    <t>⑥’削減額計</t>
    <rPh sb="2" eb="5">
      <t>サクゲンガク</t>
    </rPh>
    <rPh sb="5" eb="6">
      <t>ケイ</t>
    </rPh>
    <phoneticPr fontId="3"/>
  </si>
  <si>
    <t>⑩事業実施後</t>
    <rPh sb="1" eb="3">
      <t>ジギョウ</t>
    </rPh>
    <rPh sb="3" eb="5">
      <t>ジッシ</t>
    </rPh>
    <rPh sb="5" eb="6">
      <t>ゴ</t>
    </rPh>
    <phoneticPr fontId="3"/>
  </si>
  <si>
    <t>年効果額</t>
    <rPh sb="0" eb="1">
      <t>トシ</t>
    </rPh>
    <rPh sb="1" eb="3">
      <t>コウカ</t>
    </rPh>
    <rPh sb="3" eb="4">
      <t>ガク</t>
    </rPh>
    <phoneticPr fontId="3"/>
  </si>
  <si>
    <t>⑨増加額</t>
    <rPh sb="1" eb="3">
      <t>ゾウカ</t>
    </rPh>
    <rPh sb="3" eb="4">
      <t>ガク</t>
    </rPh>
    <phoneticPr fontId="3"/>
  </si>
  <si>
    <t>　面積</t>
    <rPh sb="1" eb="3">
      <t>メンセキ</t>
    </rPh>
    <phoneticPr fontId="3"/>
  </si>
  <si>
    <t xml:space="preserve">  ⑦*⑧*⑩</t>
    <phoneticPr fontId="3"/>
  </si>
  <si>
    <t xml:space="preserve">  ③'+⑥'-⑨'</t>
    <phoneticPr fontId="3"/>
  </si>
  <si>
    <t>　　　　　(千円）</t>
    <rPh sb="6" eb="8">
      <t>センエン</t>
    </rPh>
    <phoneticPr fontId="3"/>
  </si>
  <si>
    <t>⑨’増加額計</t>
    <rPh sb="2" eb="5">
      <t>ゾウカガク</t>
    </rPh>
    <rPh sb="5" eb="6">
      <t>ケイ</t>
    </rPh>
    <phoneticPr fontId="3"/>
  </si>
  <si>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</si>
  <si>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</si>
  <si>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</si>
  <si>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⑦事業実施後</t>
    <rPh sb="1" eb="3">
      <t>ジギョウ</t>
    </rPh>
    <rPh sb="3" eb="5">
      <t>ジッシ</t>
    </rPh>
    <rPh sb="5" eb="6">
      <t>ゴ</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</si>
  <si>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</si>
  <si>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</si>
  <si>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</si>
  <si>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</si>
  <si>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</si>
  <si>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</si>
  <si>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</si>
  <si>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①*②*⑦</t>
    <phoneticPr fontId="3"/>
  </si>
  <si>
    <t xml:space="preserve">  増加予定量</t>
    <rPh sb="2" eb="4">
      <t>ゾウカ</t>
    </rPh>
    <rPh sb="4" eb="6">
      <t>ヨテイ</t>
    </rPh>
    <rPh sb="6" eb="7">
      <t>ヨテイリョウ</t>
    </rPh>
    <phoneticPr fontId="3"/>
  </si>
  <si>
    <t xml:space="preserve">  ④*⑤*⑦</t>
    <phoneticPr fontId="3"/>
  </si>
  <si>
    <t xml:space="preserve"> ③'-⑥'</t>
    <phoneticPr fontId="3"/>
  </si>
  <si>
    <t>（袋/ha）</t>
    <rPh sb="1" eb="2">
      <t>フクロ</t>
    </rPh>
    <phoneticPr fontId="3"/>
  </si>
  <si>
    <t>（円/袋）</t>
    <rPh sb="1" eb="2">
      <t>エン</t>
    </rPh>
    <rPh sb="3" eb="4">
      <t>フクロ</t>
    </rPh>
    <phoneticPr fontId="3"/>
  </si>
  <si>
    <t>（kg/ha）</t>
    <phoneticPr fontId="3"/>
  </si>
  <si>
    <t xml:space="preserve"> （円/kg）</t>
    <rPh sb="2" eb="3">
      <t>エン</t>
    </rPh>
    <phoneticPr fontId="3"/>
  </si>
  <si>
    <t xml:space="preserve"> (ha)</t>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</si>
  <si>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</si>
  <si>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</si>
  <si>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</si>
  <si>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</si>
  <si>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</si>
  <si>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</si>
  <si>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</si>
  <si>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</si>
  <si>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</si>
  <si>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</si>
  <si>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</si>
  <si>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</si>
  <si>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</si>
  <si>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 xml:space="preserve"> ①*②*⑦</t>
    <phoneticPr fontId="3"/>
  </si>
  <si>
    <t>単価</t>
    <rPh sb="0" eb="2">
      <t>タンカ</t>
    </rPh>
    <phoneticPr fontId="3"/>
  </si>
  <si>
    <t>④*⑤*⑦</t>
    <phoneticPr fontId="3"/>
  </si>
  <si>
    <t>③'-⑥'</t>
    <phoneticPr fontId="3"/>
  </si>
  <si>
    <t>（ｋｇ／ｈａ）</t>
    <phoneticPr fontId="3"/>
  </si>
  <si>
    <t>（円/ｋｇ）</t>
    <rPh sb="1" eb="2">
      <t>エン</t>
    </rPh>
    <phoneticPr fontId="3"/>
  </si>
  <si>
    <t>（kg／ｈａ）</t>
    <phoneticPr fontId="3"/>
  </si>
  <si>
    <t>（円/kg）</t>
    <rPh sb="1" eb="2">
      <t>エン</t>
    </rPh>
    <phoneticPr fontId="3"/>
  </si>
  <si>
    <t>(千円)</t>
    <rPh sb="1" eb="2">
      <t>セン</t>
    </rPh>
    <rPh sb="2" eb="3">
      <t>エン</t>
    </rPh>
    <phoneticPr fontId="3"/>
  </si>
  <si>
    <t>(ha)</t>
    <phoneticPr fontId="3"/>
  </si>
  <si>
    <t>　（エ）導入施設における作業以外の関連作業に係るコスト節減効果</t>
    <rPh sb="4" eb="6">
      <t>ドウニュウ</t>
    </rPh>
    <rPh sb="6" eb="8">
      <t>シセツ</t>
    </rPh>
    <rPh sb="12" eb="14">
      <t>サギョウ</t>
    </rPh>
    <rPh sb="14" eb="16">
      <t>イガイ</t>
    </rPh>
    <rPh sb="17" eb="19">
      <t>カンレン</t>
    </rPh>
    <rPh sb="19" eb="21">
      <t>サギョウ</t>
    </rPh>
    <rPh sb="22" eb="23">
      <t>カカ</t>
    </rPh>
    <rPh sb="27" eb="29">
      <t>セツゲン</t>
    </rPh>
    <rPh sb="29" eb="31">
      <t>コウカ</t>
    </rPh>
    <phoneticPr fontId="3"/>
  </si>
  <si>
    <t>作業名</t>
    <rPh sb="0" eb="2">
      <t>サギョウ</t>
    </rPh>
    <rPh sb="2" eb="3">
      <t>メイ</t>
    </rPh>
    <phoneticPr fontId="3"/>
  </si>
  <si>
    <t>　　　（土地利用型作物（種子用を除く）に係る施設の場合）</t>
    <rPh sb="4" eb="8">
      <t>トチリヨウ</t>
    </rPh>
    <rPh sb="8" eb="9">
      <t>ガタ</t>
    </rPh>
    <rPh sb="9" eb="11">
      <t>サクモツ</t>
    </rPh>
    <rPh sb="12" eb="14">
      <t>シュシ</t>
    </rPh>
    <rPh sb="14" eb="15">
      <t>ヨウ</t>
    </rPh>
    <rPh sb="16" eb="17">
      <t>ノゾ</t>
    </rPh>
    <rPh sb="20" eb="21">
      <t>カカ</t>
    </rPh>
    <rPh sb="22" eb="24">
      <t>シセツ</t>
    </rPh>
    <rPh sb="25" eb="27">
      <t>バアイ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</si>
  <si>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</si>
  <si>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</si>
  <si>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</si>
  <si>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</si>
  <si>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</si>
  <si>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</si>
  <si>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</si>
  <si>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</si>
  <si>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t>
    <rPh sb="0" eb="2">
      <t>ヘイキン</t>
    </rPh>
    <rPh sb="2" eb="4">
      <t>サギョウ</t>
    </rPh>
    <phoneticPr fontId="3"/>
  </si>
  <si>
    <t>作業コスト計</t>
    <rPh sb="0" eb="1">
      <t>サク</t>
    </rPh>
    <rPh sb="1" eb="2">
      <t>サギョウ</t>
    </rPh>
    <rPh sb="5" eb="6">
      <t>ケイ</t>
    </rPh>
    <phoneticPr fontId="3"/>
  </si>
  <si>
    <t>等予定面積</t>
    <rPh sb="0" eb="1">
      <t>トウ</t>
    </rPh>
    <rPh sb="1" eb="3">
      <t>ヨテイ</t>
    </rPh>
    <rPh sb="3" eb="4">
      <t>メン</t>
    </rPh>
    <rPh sb="4" eb="5">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</si>
  <si>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</si>
  <si>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</si>
  <si>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作業コスト計</t>
    <rPh sb="0" eb="2">
      <t>サギョウ</t>
    </rPh>
    <rPh sb="5" eb="6">
      <t>ケイ</t>
    </rPh>
    <phoneticPr fontId="3"/>
  </si>
  <si>
    <t>の作業面積</t>
    <rPh sb="1" eb="3">
      <t>サギョウ</t>
    </rPh>
    <rPh sb="3" eb="5">
      <t>メンセキ</t>
    </rPh>
    <phoneticPr fontId="3"/>
  </si>
  <si>
    <t>スト</t>
    <phoneticPr fontId="3"/>
  </si>
  <si>
    <t>計　①-④＋⑤</t>
    <rPh sb="0" eb="1">
      <t>ケイ</t>
    </rPh>
    <phoneticPr fontId="3"/>
  </si>
  <si>
    <t>②*⑥</t>
    <phoneticPr fontId="3"/>
  </si>
  <si>
    <t>③’*ｋ－⑦’</t>
    <phoneticPr fontId="3"/>
  </si>
  <si>
    <t xml:space="preserve"> 計 (ha)</t>
    <rPh sb="1" eb="2">
      <t>ケイ</t>
    </rPh>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</si>
  <si>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</si>
  <si>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</si>
  <si>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</si>
  <si>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</si>
  <si>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</si>
  <si>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</si>
  <si>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</si>
  <si>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</si>
  <si>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　　　（土地利用型作物以外に係る施設の場合）</t>
    <rPh sb="4" eb="8">
      <t>トチリヨウ</t>
    </rPh>
    <rPh sb="8" eb="9">
      <t>ガタ</t>
    </rPh>
    <rPh sb="9" eb="11">
      <t>サクモツ</t>
    </rPh>
    <rPh sb="11" eb="13">
      <t>イガイ</t>
    </rPh>
    <rPh sb="14" eb="15">
      <t>カカ</t>
    </rPh>
    <rPh sb="16" eb="18">
      <t>シセツ</t>
    </rPh>
    <rPh sb="19" eb="21">
      <t>バアイ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</si>
  <si>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</si>
  <si>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</si>
  <si>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の生産コスト計</t>
    <rPh sb="1" eb="3">
      <t>セイサン</t>
    </rPh>
    <rPh sb="6" eb="7">
      <t>ケイ</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</si>
  <si>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</si>
  <si>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</si>
  <si>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④*②</t>
    <phoneticPr fontId="3"/>
  </si>
  <si>
    <t>③’*ｋ－⑤’</t>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</si>
  <si>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</si>
  <si>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</si>
  <si>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</si>
  <si>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</si>
  <si>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　（オ）生産コスト節減効果合計</t>
    <rPh sb="4" eb="6">
      <t>セイサン</t>
    </rPh>
    <rPh sb="9" eb="11">
      <t>セツゲン</t>
    </rPh>
    <rPh sb="11" eb="13">
      <t>コウカ</t>
    </rPh>
    <rPh sb="13" eb="15">
      <t>ゴウケイ</t>
    </rPh>
    <phoneticPr fontId="3"/>
  </si>
  <si>
    <t>単位：千円</t>
    <rPh sb="0" eb="2">
      <t>タンイ</t>
    </rPh>
    <rPh sb="3" eb="5">
      <t>センエン</t>
    </rPh>
    <phoneticPr fontId="3"/>
  </si>
  <si>
    <t>　（ア）施設等の導入により、地区における営農技術体系、経営規模等が変化することによる生産コスト節減効果</t>
    <phoneticPr fontId="3"/>
  </si>
  <si>
    <t>　（イ）農業廃棄物の処理に係るコスト節減効果</t>
    <rPh sb="4" eb="6">
      <t>ノウギョウ</t>
    </rPh>
    <rPh sb="6" eb="9">
      <t>ハイキブツ</t>
    </rPh>
    <rPh sb="10" eb="12">
      <t>ショリ</t>
    </rPh>
    <rPh sb="13" eb="14">
      <t>カカ</t>
    </rPh>
    <rPh sb="18" eb="20">
      <t>セツゲン</t>
    </rPh>
    <rPh sb="20" eb="22">
      <t>コウカ</t>
    </rPh>
    <phoneticPr fontId="3"/>
  </si>
  <si>
    <t>　（ウ）導入施設で供給される資材を利用することによるコスト節減効果</t>
    <rPh sb="4" eb="6">
      <t>ドウニュウ</t>
    </rPh>
    <rPh sb="6" eb="8">
      <t>シセツ</t>
    </rPh>
    <rPh sb="9" eb="11">
      <t>キョウキュウ</t>
    </rPh>
    <rPh sb="14" eb="16">
      <t>シザイ</t>
    </rPh>
    <rPh sb="17" eb="19">
      <t>リヨウ</t>
    </rPh>
    <rPh sb="29" eb="31">
      <t>セツゲン</t>
    </rPh>
    <rPh sb="31" eb="33">
      <t>コウカ</t>
    </rPh>
    <phoneticPr fontId="3"/>
  </si>
  <si>
    <t>　（エ）導入機械・施設における作業以外の関連作業に係るコスト節減効果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</si>
  <si>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　　　　　　　　計</t>
    <rPh sb="8" eb="9">
      <t>ケイ</t>
    </rPh>
    <phoneticPr fontId="3"/>
  </si>
  <si>
    <t>イ　品質向上効果</t>
    <rPh sb="2" eb="4">
      <t>ヒンシツ</t>
    </rPh>
    <rPh sb="4" eb="6">
      <t>コウジョウ</t>
    </rPh>
    <rPh sb="6" eb="8">
      <t>コウカ</t>
    </rPh>
    <phoneticPr fontId="3"/>
  </si>
  <si>
    <t>（ア）生産農産物の品質向上効果</t>
    <rPh sb="3" eb="5">
      <t>セイサン</t>
    </rPh>
    <rPh sb="5" eb="8">
      <t>ノウサンブツ</t>
    </rPh>
    <rPh sb="9" eb="11">
      <t>ヒンシツ</t>
    </rPh>
    <rPh sb="11" eb="13">
      <t>コウジョウ</t>
    </rPh>
    <rPh sb="13" eb="15">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</si>
  <si>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</si>
  <si>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</si>
  <si>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</si>
  <si>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</si>
  <si>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</si>
  <si>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</si>
  <si>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</si>
  <si>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</si>
  <si>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</si>
  <si>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</si>
  <si>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③*⑥</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</si>
  <si>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</si>
  <si>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</si>
  <si>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</si>
  <si>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</si>
  <si>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</si>
  <si>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②の計画単収の具体的な</t>
    <rPh sb="2" eb="4">
      <t>ケイカク</t>
    </rPh>
    <rPh sb="4" eb="6">
      <t>タンシュウ</t>
    </rPh>
    <rPh sb="7" eb="9">
      <t>グタイ</t>
    </rPh>
    <rPh sb="9" eb="10">
      <t>テキ</t>
    </rPh>
    <phoneticPr fontId="3"/>
  </si>
  <si>
    <t>見込み方法</t>
    <rPh sb="0" eb="2">
      <t>ミコ</t>
    </rPh>
    <rPh sb="3" eb="4">
      <t>カタ</t>
    </rPh>
    <rPh sb="4" eb="5">
      <t>ホウ</t>
    </rPh>
    <phoneticPr fontId="3"/>
  </si>
  <si>
    <t>⑤の事業実施後の販売単価の</t>
    <rPh sb="2" eb="4">
      <t>ジギョウ</t>
    </rPh>
    <rPh sb="4" eb="6">
      <t>ジッシ</t>
    </rPh>
    <rPh sb="6" eb="7">
      <t>ゴ</t>
    </rPh>
    <rPh sb="8" eb="10">
      <t>ハンバイ</t>
    </rPh>
    <rPh sb="10" eb="12">
      <t>タンカ</t>
    </rPh>
    <phoneticPr fontId="3"/>
  </si>
  <si>
    <t>　</t>
    <phoneticPr fontId="3"/>
  </si>
  <si>
    <t>具体的な見込み方法</t>
    <rPh sb="0" eb="3">
      <t>グタイテキ</t>
    </rPh>
    <rPh sb="4" eb="6">
      <t>ミコ</t>
    </rPh>
    <rPh sb="7" eb="8">
      <t>カタ</t>
    </rPh>
    <rPh sb="8" eb="9">
      <t>ホウ</t>
    </rPh>
    <phoneticPr fontId="3"/>
  </si>
  <si>
    <t>（イ）導入施設で供給される資材（種子・種苗）を利用することによる受益農業者の生産農産物の品質向上効果</t>
    <rPh sb="3" eb="5">
      <t>ドウニュウ</t>
    </rPh>
    <rPh sb="5" eb="7">
      <t>シセツ</t>
    </rPh>
    <rPh sb="8" eb="10">
      <t>キョウキュウ</t>
    </rPh>
    <rPh sb="13" eb="15">
      <t>シザイ</t>
    </rPh>
    <rPh sb="16" eb="18">
      <t>シュシ</t>
    </rPh>
    <rPh sb="19" eb="21">
      <t>シュビョウ</t>
    </rPh>
    <rPh sb="23" eb="25">
      <t>リヨウ</t>
    </rPh>
    <rPh sb="32" eb="34">
      <t>ジュエキ</t>
    </rPh>
    <rPh sb="34" eb="36">
      <t>ノウギョウ</t>
    </rPh>
    <rPh sb="36" eb="37">
      <t>シャ</t>
    </rPh>
    <rPh sb="38" eb="40">
      <t>セイサン</t>
    </rPh>
    <rPh sb="40" eb="43">
      <t>ノウサンブツ</t>
    </rPh>
    <rPh sb="44" eb="46">
      <t>ヒンシツ</t>
    </rPh>
    <rPh sb="46" eb="48">
      <t>コウジョウ</t>
    </rPh>
    <rPh sb="48" eb="50">
      <t>コウカ</t>
    </rPh>
    <phoneticPr fontId="3"/>
  </si>
  <si>
    <t>　　 　　  （対象：種子種苗生産関連施設の場合）</t>
    <rPh sb="8" eb="10">
      <t>タイショウ</t>
    </rPh>
    <rPh sb="11" eb="13">
      <t>シュシ</t>
    </rPh>
    <rPh sb="13" eb="15">
      <t>シュビョウ</t>
    </rPh>
    <rPh sb="15" eb="17">
      <t>セイサン</t>
    </rPh>
    <rPh sb="17" eb="19">
      <t>カンレン</t>
    </rPh>
    <rPh sb="19" eb="21">
      <t>シセツ</t>
    </rPh>
    <rPh sb="22" eb="24">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</si>
  <si>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</si>
  <si>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</si>
  <si>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</si>
  <si>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</si>
  <si>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</si>
  <si>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</si>
  <si>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</si>
  <si>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②の計画単収の具体的な</t>
    <rPh sb="2" eb="4">
      <t>ケイカク</t>
    </rPh>
    <rPh sb="4" eb="6">
      <t>タンシュウ</t>
    </rPh>
    <rPh sb="7" eb="10">
      <t>グタイテキ</t>
    </rPh>
    <phoneticPr fontId="3"/>
  </si>
  <si>
    <t>⑤の販売予定単価の具体的な</t>
    <rPh sb="2" eb="4">
      <t>ハンバイ</t>
    </rPh>
    <rPh sb="4" eb="6">
      <t>ヨテイ</t>
    </rPh>
    <rPh sb="6" eb="8">
      <t>タンカ</t>
    </rPh>
    <rPh sb="9" eb="12">
      <t>グタイテキ</t>
    </rPh>
    <phoneticPr fontId="3"/>
  </si>
  <si>
    <t>（ウ）処理加工施設による品質向上効果</t>
    <rPh sb="3" eb="5">
      <t>ショリ</t>
    </rPh>
    <rPh sb="5" eb="7">
      <t>カコウ</t>
    </rPh>
    <rPh sb="7" eb="9">
      <t>シセツ</t>
    </rPh>
    <rPh sb="12" eb="14">
      <t>ヒンシツ</t>
    </rPh>
    <rPh sb="14" eb="16">
      <t>コウジョウ</t>
    </rPh>
    <rPh sb="16" eb="18">
      <t>コウカ</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</si>
  <si>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</si>
  <si>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</si>
  <si>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</si>
  <si>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</si>
  <si>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</si>
  <si>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</si>
  <si>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</si>
  <si>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</si>
  <si>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額</t>
    <rPh sb="0" eb="1">
      <t>ガク</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</si>
  <si>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</si>
  <si>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</si>
  <si>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</si>
  <si>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③-⑥</t>
    <phoneticPr fontId="3"/>
  </si>
  <si>
    <t>予定単価</t>
    <rPh sb="0" eb="2">
      <t>ヨテイ</t>
    </rPh>
    <rPh sb="2" eb="4">
      <t>タンカ</t>
    </rPh>
    <phoneticPr fontId="3"/>
  </si>
  <si>
    <t xml:space="preserve"> ④*⑤</t>
    <phoneticPr fontId="3"/>
  </si>
  <si>
    <t>（円／kg）</t>
    <rPh sb="1" eb="2">
      <t>エン</t>
    </rPh>
    <phoneticPr fontId="3"/>
  </si>
  <si>
    <t>（千円）</t>
    <rPh sb="1" eb="2">
      <t>セン</t>
    </rPh>
    <rPh sb="2" eb="3">
      <t>センエン</t>
    </rPh>
    <phoneticPr fontId="3"/>
  </si>
  <si>
    <t>※これにより算定した効果には生産力増加効果を含むので、ここで得られた生産力増加効果は次のウ 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6" eb="49">
      <t>セイサンリョク</t>
    </rPh>
    <rPh sb="49" eb="51">
      <t>ゾウカ</t>
    </rPh>
    <rPh sb="51" eb="53">
      <t>コウカ</t>
    </rPh>
    <rPh sb="56" eb="58">
      <t>サンテイ</t>
    </rPh>
    <phoneticPr fontId="3"/>
  </si>
  <si>
    <t>※加工品販売単価に含まれる光熱水道費、人件費、副原料及び包装費等は生産コスト節減効果のマイナス効果として計上する。</t>
    <phoneticPr fontId="3"/>
  </si>
  <si>
    <t>②の販売単価の具体的な</t>
    <rPh sb="2" eb="4">
      <t>ハンバイ</t>
    </rPh>
    <rPh sb="4" eb="6">
      <t>タンカ</t>
    </rPh>
    <rPh sb="7" eb="10">
      <t>グタイテキ</t>
    </rPh>
    <phoneticPr fontId="3"/>
  </si>
  <si>
    <t>見込み方法</t>
    <rPh sb="3" eb="4">
      <t>カタ</t>
    </rPh>
    <rPh sb="4" eb="5">
      <t>ホウ</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</si>
  <si>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</si>
  <si>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</si>
  <si>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加工品販売</t>
    <rPh sb="0" eb="2">
      <t>カコウ</t>
    </rPh>
    <rPh sb="2" eb="3">
      <t>ヒン</t>
    </rPh>
    <rPh sb="3" eb="5">
      <t>ハンバイ</t>
    </rPh>
    <phoneticPr fontId="3"/>
  </si>
  <si>
    <t>額 ④*⑤</t>
    <rPh sb="0" eb="1">
      <t>ガク</t>
    </rPh>
    <phoneticPr fontId="3"/>
  </si>
  <si>
    <t>（千円)</t>
    <rPh sb="1" eb="2">
      <t>セン</t>
    </rPh>
    <rPh sb="2" eb="3">
      <t>センエン</t>
    </rPh>
    <phoneticPr fontId="3"/>
  </si>
  <si>
    <t>※加工品販売単価に含まれる光熱水道費、人件費、副原料及び包装費等は生産コスト節減効果のマイナス効果として計上する。</t>
  </si>
  <si>
    <t>（エ）品質向上効果合計</t>
    <rPh sb="3" eb="5">
      <t>ヒンシツ</t>
    </rPh>
    <rPh sb="5" eb="7">
      <t>コウジョウ</t>
    </rPh>
    <rPh sb="7" eb="9">
      <t>コウカ</t>
    </rPh>
    <rPh sb="9" eb="11">
      <t>ゴウケイ</t>
    </rPh>
    <phoneticPr fontId="3"/>
  </si>
  <si>
    <t>　（ア）生産農産物の品質向上効果</t>
    <rPh sb="4" eb="6">
      <t>セイサン</t>
    </rPh>
    <rPh sb="6" eb="9">
      <t>ノウサンブツ</t>
    </rPh>
    <rPh sb="10" eb="12">
      <t>ヒンシツ</t>
    </rPh>
    <rPh sb="12" eb="14">
      <t>コウジョウ</t>
    </rPh>
    <rPh sb="14" eb="16">
      <t>コウカ</t>
    </rPh>
    <phoneticPr fontId="3"/>
  </si>
  <si>
    <t>　（イ）導入施設から供給される資材を利用することによる効果</t>
    <rPh sb="4" eb="6">
      <t>ドウニュウ</t>
    </rPh>
    <rPh sb="6" eb="8">
      <t>シセツ</t>
    </rPh>
    <rPh sb="10" eb="12">
      <t>キョウキュウ</t>
    </rPh>
    <rPh sb="15" eb="17">
      <t>シザイ</t>
    </rPh>
    <rPh sb="18" eb="20">
      <t>リヨウ</t>
    </rPh>
    <rPh sb="27" eb="29">
      <t>コウカ</t>
    </rPh>
    <phoneticPr fontId="3"/>
  </si>
  <si>
    <t>　（ウ）処理加工施設による効果</t>
    <rPh sb="4" eb="6">
      <t>ショリ</t>
    </rPh>
    <rPh sb="6" eb="8">
      <t>カコウ</t>
    </rPh>
    <rPh sb="8" eb="10">
      <t>シセツ</t>
    </rPh>
    <rPh sb="13" eb="15">
      <t>コウカ</t>
    </rPh>
    <phoneticPr fontId="3"/>
  </si>
  <si>
    <t>ウ　生産力増加効果</t>
    <rPh sb="2" eb="5">
      <t>セイサンリョク</t>
    </rPh>
    <rPh sb="5" eb="7">
      <t>ゾウカ</t>
    </rPh>
    <rPh sb="7" eb="9">
      <t>コウカ</t>
    </rPh>
    <phoneticPr fontId="3"/>
  </si>
  <si>
    <t>（ア）施設等の導入による生産力増加効果</t>
    <rPh sb="3" eb="5">
      <t>シセツ</t>
    </rPh>
    <rPh sb="5" eb="6">
      <t>トウ</t>
    </rPh>
    <rPh sb="7" eb="9">
      <t>ドウニュウ</t>
    </rPh>
    <rPh sb="12" eb="15">
      <t>セイサンリョク</t>
    </rPh>
    <rPh sb="15" eb="17">
      <t>ゾウカ</t>
    </rPh>
    <rPh sb="17" eb="19">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</si>
  <si>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</si>
  <si>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</si>
  <si>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</si>
  <si>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</si>
  <si>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⑧事業実施前平均</t>
    <rPh sb="1" eb="3">
      <t>ジギョウ</t>
    </rPh>
    <rPh sb="3" eb="5">
      <t>ジッシ</t>
    </rPh>
    <rPh sb="5" eb="6">
      <t>マエ</t>
    </rPh>
    <rPh sb="6" eb="8">
      <t>ヘイキン</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</si>
  <si>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</si>
  <si>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</si>
  <si>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</si>
  <si>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</si>
  <si>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販売単価</t>
    <rPh sb="0" eb="2">
      <t>ハンバイ</t>
    </rPh>
    <rPh sb="2" eb="4">
      <t>タンカ</t>
    </rPh>
    <phoneticPr fontId="3"/>
  </si>
  <si>
    <t>（見込）</t>
    <rPh sb="1" eb="3">
      <t>ミコ</t>
    </rPh>
    <phoneticPr fontId="3"/>
  </si>
  <si>
    <t>①*③</t>
    <phoneticPr fontId="3"/>
  </si>
  <si>
    <t>②*④</t>
    <phoneticPr fontId="3"/>
  </si>
  <si>
    <t>⑥－⑤</t>
    <phoneticPr fontId="3"/>
  </si>
  <si>
    <t>⑨所得率</t>
    <rPh sb="1" eb="4">
      <t>ショトクリツ</t>
    </rPh>
    <phoneticPr fontId="3"/>
  </si>
  <si>
    <t>⑩生産コスト節減効果（労働費）との重複</t>
  </si>
  <si>
    <t>⑪重複労働</t>
    <rPh sb="1" eb="3">
      <t>チョウフク</t>
    </rPh>
    <rPh sb="3" eb="5">
      <t>ロウドウ</t>
    </rPh>
    <phoneticPr fontId="3"/>
  </si>
  <si>
    <t xml:space="preserve">⑫労賃単価 </t>
    <rPh sb="1" eb="3">
      <t>ロウチン</t>
    </rPh>
    <rPh sb="3" eb="5">
      <t>タンカ</t>
    </rPh>
    <phoneticPr fontId="3"/>
  </si>
  <si>
    <t>⑪*⑫</t>
    <phoneticPr fontId="3"/>
  </si>
  <si>
    <t>⑦*⑧*⑨</t>
    <phoneticPr fontId="3"/>
  </si>
  <si>
    <t xml:space="preserve"> －⑩</t>
    <phoneticPr fontId="3"/>
  </si>
  <si>
    <t>（hr）</t>
    <phoneticPr fontId="3"/>
  </si>
  <si>
    <t>(円/hr)</t>
    <rPh sb="1" eb="2">
      <t>エン</t>
    </rPh>
    <phoneticPr fontId="3"/>
  </si>
  <si>
    <t>(千円)</t>
    <rPh sb="1" eb="3">
      <t>センエン</t>
    </rPh>
    <phoneticPr fontId="3"/>
  </si>
  <si>
    <t>②の計画作付面積の具体的な</t>
    <rPh sb="2" eb="4">
      <t>ケイカク</t>
    </rPh>
    <rPh sb="4" eb="6">
      <t>サクツ</t>
    </rPh>
    <rPh sb="6" eb="8">
      <t>メンセキ</t>
    </rPh>
    <rPh sb="9" eb="12">
      <t>グタイテキ</t>
    </rPh>
    <phoneticPr fontId="3"/>
  </si>
  <si>
    <t>④の計画単収の具体的な</t>
    <rPh sb="2" eb="4">
      <t>ケイカク</t>
    </rPh>
    <rPh sb="4" eb="6">
      <t>タンシュウ</t>
    </rPh>
    <rPh sb="7" eb="10">
      <t>グタイテキ</t>
    </rPh>
    <phoneticPr fontId="3"/>
  </si>
  <si>
    <t>⑨の所得率算出の具体的な</t>
    <rPh sb="2" eb="5">
      <t>ショトクリツ</t>
    </rPh>
    <rPh sb="5" eb="7">
      <t>サンシュツ</t>
    </rPh>
    <rPh sb="8" eb="11">
      <t>グタイテキ</t>
    </rPh>
    <phoneticPr fontId="3"/>
  </si>
  <si>
    <t>（イ）導入施設で供給される資材（種子・種苗）を利用することによる受益農業者の生産力増加効果</t>
    <rPh sb="3" eb="5">
      <t>ドウニュウ</t>
    </rPh>
    <rPh sb="5" eb="7">
      <t>シセツ</t>
    </rPh>
    <rPh sb="8" eb="10">
      <t>キョウキュウ</t>
    </rPh>
    <rPh sb="13" eb="15">
      <t>シザイ</t>
    </rPh>
    <rPh sb="16" eb="18">
      <t>シュシ</t>
    </rPh>
    <rPh sb="19" eb="21">
      <t>シュビョウ</t>
    </rPh>
    <rPh sb="23" eb="25">
      <t>リヨウ</t>
    </rPh>
    <rPh sb="32" eb="34">
      <t>ジュエキ</t>
    </rPh>
    <rPh sb="34" eb="37">
      <t>ノウギョウシャ</t>
    </rPh>
    <rPh sb="38" eb="41">
      <t>セイサンリョク</t>
    </rPh>
    <rPh sb="41" eb="43">
      <t>ゾウカ</t>
    </rPh>
    <rPh sb="43" eb="45">
      <t>コウカ</t>
    </rPh>
    <phoneticPr fontId="3"/>
  </si>
  <si>
    <t xml:space="preserve"> ①作付面積</t>
    <rPh sb="2" eb="4">
      <t>サクツケ</t>
    </rPh>
    <rPh sb="4" eb="6">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</si>
  <si>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</si>
  <si>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</si>
  <si>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</si>
  <si>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</si>
  <si>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③－②</t>
    <phoneticPr fontId="3"/>
  </si>
  <si>
    <t xml:space="preserve"> ①*④</t>
    <phoneticPr fontId="3"/>
  </si>
  <si>
    <t xml:space="preserve"> ⑤*⑥</t>
    <phoneticPr fontId="3"/>
  </si>
  <si>
    <t xml:space="preserve"> (千円)</t>
    <rPh sb="2" eb="4">
      <t>センエン</t>
    </rPh>
    <phoneticPr fontId="3"/>
  </si>
  <si>
    <t>③の計画単収の具体的な</t>
    <rPh sb="2" eb="4">
      <t>ケイカク</t>
    </rPh>
    <rPh sb="4" eb="6">
      <t>タンシュウ</t>
    </rPh>
    <rPh sb="7" eb="10">
      <t>グタイテキ</t>
    </rPh>
    <phoneticPr fontId="3"/>
  </si>
  <si>
    <t>（ウ）生産力増加効果合計</t>
    <rPh sb="3" eb="6">
      <t>セイサンリョク</t>
    </rPh>
    <rPh sb="6" eb="8">
      <t>ゾウカ</t>
    </rPh>
    <rPh sb="8" eb="10">
      <t>コウカ</t>
    </rPh>
    <rPh sb="10" eb="12">
      <t>ゴウケイ</t>
    </rPh>
    <phoneticPr fontId="3"/>
  </si>
  <si>
    <t>（単位：千円）</t>
    <rPh sb="1" eb="3">
      <t>タンイ</t>
    </rPh>
    <rPh sb="4" eb="5">
      <t>セン</t>
    </rPh>
    <rPh sb="5" eb="6">
      <t>エン</t>
    </rPh>
    <phoneticPr fontId="3"/>
  </si>
  <si>
    <t>　（ア）導入施設対象作物及び他作物に係る生産力増加効果</t>
    <rPh sb="4" eb="6">
      <t>ドウニュウ</t>
    </rPh>
    <rPh sb="6" eb="8">
      <t>シセツ</t>
    </rPh>
    <rPh sb="8" eb="10">
      <t>タイショウ</t>
    </rPh>
    <rPh sb="10" eb="12">
      <t>サクモツ</t>
    </rPh>
    <rPh sb="12" eb="13">
      <t>オヨ</t>
    </rPh>
    <rPh sb="14" eb="16">
      <t>タサク</t>
    </rPh>
    <rPh sb="16" eb="17">
      <t>モツ</t>
    </rPh>
    <rPh sb="18" eb="19">
      <t>カカ</t>
    </rPh>
    <rPh sb="20" eb="23">
      <t>セイサンリョク</t>
    </rPh>
    <rPh sb="23" eb="25">
      <t>ゾウカ</t>
    </rPh>
    <rPh sb="25" eb="27">
      <t>コウカ</t>
    </rPh>
    <phoneticPr fontId="3"/>
  </si>
  <si>
    <t>　（イ）導入施設により供給される資材を利用することによる生産力増加効果</t>
    <rPh sb="4" eb="6">
      <t>ドウニュウ</t>
    </rPh>
    <rPh sb="6" eb="8">
      <t>シセツ</t>
    </rPh>
    <rPh sb="11" eb="13">
      <t>キョウキュウ</t>
    </rPh>
    <rPh sb="16" eb="18">
      <t>シザイ</t>
    </rPh>
    <rPh sb="19" eb="21">
      <t>リヨウ</t>
    </rPh>
    <rPh sb="28" eb="31">
      <t>セイサンリョク</t>
    </rPh>
    <rPh sb="31" eb="33">
      <t>ゾウカ</t>
    </rPh>
    <rPh sb="33" eb="35">
      <t>コウカ</t>
    </rPh>
    <phoneticPr fontId="3"/>
  </si>
  <si>
    <t>エ　物流合理化効果</t>
    <rPh sb="2" eb="4">
      <t>ブツリュウ</t>
    </rPh>
    <rPh sb="4" eb="7">
      <t>ゴウリカ</t>
    </rPh>
    <rPh sb="7" eb="9">
      <t>コウカ</t>
    </rPh>
    <phoneticPr fontId="3"/>
  </si>
  <si>
    <t>（ア）集出荷貯蔵施設（品質向上物流合理化施設及び穀類広域流通拠点施設を除く）に係る輸送費の増減</t>
    <rPh sb="3" eb="4">
      <t>シュウ</t>
    </rPh>
    <rPh sb="4" eb="6">
      <t>シュッカ</t>
    </rPh>
    <rPh sb="6" eb="8">
      <t>チョゾウ</t>
    </rPh>
    <rPh sb="8" eb="10">
      <t>シセツ</t>
    </rPh>
    <rPh sb="11" eb="13">
      <t>ヒンシツ</t>
    </rPh>
    <rPh sb="13" eb="15">
      <t>コウジョウ</t>
    </rPh>
    <rPh sb="15" eb="17">
      <t>ブツリュウ</t>
    </rPh>
    <rPh sb="17" eb="20">
      <t>ゴウリカ</t>
    </rPh>
    <rPh sb="20" eb="22">
      <t>シセツ</t>
    </rPh>
    <rPh sb="22" eb="23">
      <t>オヨ</t>
    </rPh>
    <rPh sb="24" eb="26">
      <t>コクルイ</t>
    </rPh>
    <rPh sb="26" eb="28">
      <t>コウイキ</t>
    </rPh>
    <rPh sb="28" eb="30">
      <t>リュウツウ</t>
    </rPh>
    <rPh sb="30" eb="32">
      <t>キョテン</t>
    </rPh>
    <rPh sb="32" eb="34">
      <t>シセツ</t>
    </rPh>
    <rPh sb="35" eb="36">
      <t>ノゾ</t>
    </rPh>
    <rPh sb="39" eb="40">
      <t>カカ</t>
    </rPh>
    <rPh sb="41" eb="44">
      <t>ユソウヒ</t>
    </rPh>
    <rPh sb="45" eb="47">
      <t>ゾウゲン</t>
    </rPh>
    <phoneticPr fontId="3"/>
  </si>
  <si>
    <t>④事業実施後</t>
    <rPh sb="1" eb="3">
      <t>ジギョウ</t>
    </rPh>
    <rPh sb="3" eb="5">
      <t>ジッシ</t>
    </rPh>
    <rPh sb="5" eb="6">
      <t>ゴ</t>
    </rPh>
    <phoneticPr fontId="3"/>
  </si>
  <si>
    <t>出荷先</t>
    <rPh sb="0" eb="3">
      <t>シュッカサキ</t>
    </rPh>
    <phoneticPr fontId="3"/>
  </si>
  <si>
    <t>出荷量</t>
    <rPh sb="0" eb="3">
      <t>シュッカリョウ</t>
    </rPh>
    <phoneticPr fontId="3"/>
  </si>
  <si>
    <t>輸送費</t>
    <rPh sb="0" eb="3">
      <t>ユソウヒ</t>
    </rPh>
    <phoneticPr fontId="3"/>
  </si>
  <si>
    <t>(①*②*ｋ-③*④)</t>
    <phoneticPr fontId="3"/>
  </si>
  <si>
    <t>(ｹｰｽ・ﾄﾚｰ)</t>
    <phoneticPr fontId="3"/>
  </si>
  <si>
    <t>(円/ｹｰｽ・ﾄﾚｰ)</t>
    <rPh sb="1" eb="2">
      <t>エン</t>
    </rPh>
    <phoneticPr fontId="3"/>
  </si>
  <si>
    <t xml:space="preserve"> (ｹｰｽ・ﾄﾚｰ)</t>
    <phoneticPr fontId="3"/>
  </si>
  <si>
    <t>（単位あたり重量）</t>
    <rPh sb="1" eb="3">
      <t>タンイ</t>
    </rPh>
    <rPh sb="6" eb="8">
      <t>ジュウリョウ</t>
    </rPh>
    <phoneticPr fontId="3"/>
  </si>
  <si>
    <t>（　　　kg）</t>
    <phoneticPr fontId="3"/>
  </si>
  <si>
    <t>　　合　計</t>
    <rPh sb="2" eb="5">
      <t>ゴウケイ</t>
    </rPh>
    <phoneticPr fontId="3"/>
  </si>
  <si>
    <t>（イ）乾燥調製施設、穀類乾燥調製貯蔵施設、品質向上物流合理化施設、穀類広域流通拠点施設及び種子種苗生産関連施設に係る物流経費の増減</t>
    <rPh sb="3" eb="5">
      <t>カンソウ</t>
    </rPh>
    <rPh sb="5" eb="7">
      <t>チョウセイ</t>
    </rPh>
    <rPh sb="7" eb="9">
      <t>シセツ</t>
    </rPh>
    <rPh sb="10" eb="12">
      <t>コクルイ</t>
    </rPh>
    <rPh sb="12" eb="14">
      <t>カンソウ</t>
    </rPh>
    <rPh sb="14" eb="16">
      <t>チョウセイ</t>
    </rPh>
    <rPh sb="16" eb="18">
      <t>チョゾウ</t>
    </rPh>
    <rPh sb="18" eb="20">
      <t>シセツ</t>
    </rPh>
    <rPh sb="21" eb="23">
      <t>ヒンシツ</t>
    </rPh>
    <rPh sb="23" eb="25">
      <t>コウジョウ</t>
    </rPh>
    <rPh sb="25" eb="27">
      <t>ブツリュウ</t>
    </rPh>
    <rPh sb="27" eb="30">
      <t>ゴウリカ</t>
    </rPh>
    <rPh sb="30" eb="32">
      <t>シセツ</t>
    </rPh>
    <rPh sb="33" eb="35">
      <t>コクルイ</t>
    </rPh>
    <rPh sb="35" eb="37">
      <t>コウイキ</t>
    </rPh>
    <rPh sb="37" eb="39">
      <t>リュウツウ</t>
    </rPh>
    <rPh sb="39" eb="41">
      <t>キョテン</t>
    </rPh>
    <rPh sb="41" eb="43">
      <t>シセツ</t>
    </rPh>
    <rPh sb="43" eb="44">
      <t>オヨ</t>
    </rPh>
    <rPh sb="45" eb="47">
      <t>シュシ</t>
    </rPh>
    <rPh sb="47" eb="49">
      <t>シュビョウ</t>
    </rPh>
    <rPh sb="49" eb="51">
      <t>セイサン</t>
    </rPh>
    <rPh sb="51" eb="53">
      <t>カンレン</t>
    </rPh>
    <rPh sb="53" eb="55">
      <t>シセツ</t>
    </rPh>
    <rPh sb="56" eb="57">
      <t>カカ</t>
    </rPh>
    <rPh sb="58" eb="60">
      <t>ブツリュウ</t>
    </rPh>
    <rPh sb="60" eb="62">
      <t>ケイヒ</t>
    </rPh>
    <rPh sb="63" eb="65">
      <t>ゾウゲン</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</si>
  <si>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</si>
  <si>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</si>
  <si>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</si>
  <si>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</si>
  <si>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</si>
  <si>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</si>
  <si>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⑧事業実施後貯蔵量</t>
    <rPh sb="1" eb="3">
      <t>ジギョウ</t>
    </rPh>
    <rPh sb="3" eb="5">
      <t>ジッシ</t>
    </rPh>
    <rPh sb="5" eb="6">
      <t>ゴ</t>
    </rPh>
    <rPh sb="6" eb="9">
      <t>チョゾウリョウ</t>
    </rPh>
    <phoneticPr fontId="3"/>
  </si>
  <si>
    <t>処理量</t>
    <rPh sb="0" eb="3">
      <t>ショリリョウ</t>
    </rPh>
    <phoneticPr fontId="3"/>
  </si>
  <si>
    <t>率</t>
    <rPh sb="0" eb="1">
      <t>ヒリツ</t>
    </rPh>
    <phoneticPr fontId="3"/>
  </si>
  <si>
    <t>①×②</t>
    <phoneticPr fontId="3"/>
  </si>
  <si>
    <t>賃金単価</t>
    <rPh sb="0" eb="2">
      <t>チンギン</t>
    </rPh>
    <rPh sb="2" eb="4">
      <t>タンカ</t>
    </rPh>
    <phoneticPr fontId="3"/>
  </si>
  <si>
    <t>は純バラ入</t>
    <rPh sb="1" eb="2">
      <t>ジュン</t>
    </rPh>
    <rPh sb="4" eb="5">
      <t>ニュウシュッコ</t>
    </rPh>
    <phoneticPr fontId="3"/>
  </si>
  <si>
    <t>④－⑤</t>
    <phoneticPr fontId="3"/>
  </si>
  <si>
    <t>低減額</t>
    <rPh sb="0" eb="2">
      <t>テイゲン</t>
    </rPh>
    <rPh sb="2" eb="3">
      <t>ガク</t>
    </rPh>
    <phoneticPr fontId="3"/>
  </si>
  <si>
    <t>出庫賃金単</t>
    <rPh sb="0" eb="2">
      <t>ニュウシュッコ</t>
    </rPh>
    <rPh sb="2" eb="4">
      <t>チンギン</t>
    </rPh>
    <rPh sb="4" eb="5">
      <t>タンカ</t>
    </rPh>
    <phoneticPr fontId="3"/>
  </si>
  <si>
    <t>③*⑥</t>
    <phoneticPr fontId="3"/>
  </si>
  <si>
    <t>（ ｔ ）</t>
    <phoneticPr fontId="3"/>
  </si>
  <si>
    <t>（％）</t>
    <phoneticPr fontId="3"/>
  </si>
  <si>
    <t>（円/ｔ）</t>
    <rPh sb="1" eb="2">
      <t>エン</t>
    </rPh>
    <phoneticPr fontId="3"/>
  </si>
  <si>
    <t xml:space="preserve"> 価 (円/ｔ)</t>
    <rPh sb="1" eb="2">
      <t>タンカ</t>
    </rPh>
    <rPh sb="4" eb="5">
      <t>エン</t>
    </rPh>
    <phoneticPr fontId="3"/>
  </si>
  <si>
    <t>⑨倉庫作業賃</t>
    <rPh sb="1" eb="2">
      <t>ソウコ</t>
    </rPh>
    <rPh sb="2" eb="3">
      <t>コ</t>
    </rPh>
    <rPh sb="3" eb="5">
      <t>サギョウ</t>
    </rPh>
    <rPh sb="5" eb="6">
      <t>チン</t>
    </rPh>
    <phoneticPr fontId="3"/>
  </si>
  <si>
    <t>⑩倉庫作業経</t>
    <rPh sb="1" eb="3">
      <t>ソウコ</t>
    </rPh>
    <rPh sb="3" eb="5">
      <t>サギョウ</t>
    </rPh>
    <rPh sb="5" eb="6">
      <t>ケイヒ</t>
    </rPh>
    <phoneticPr fontId="3"/>
  </si>
  <si>
    <t>金単価</t>
    <rPh sb="0" eb="1">
      <t>キン</t>
    </rPh>
    <rPh sb="1" eb="3">
      <t>タンカ</t>
    </rPh>
    <phoneticPr fontId="3"/>
  </si>
  <si>
    <t>費低減額</t>
    <rPh sb="0" eb="1">
      <t>ケイヒ</t>
    </rPh>
    <rPh sb="1" eb="3">
      <t>テイゲン</t>
    </rPh>
    <rPh sb="3" eb="4">
      <t>ガク</t>
    </rPh>
    <phoneticPr fontId="3"/>
  </si>
  <si>
    <t>⑦＋⑩</t>
    <phoneticPr fontId="3"/>
  </si>
  <si>
    <t xml:space="preserve"> ⑧*⑨</t>
    <phoneticPr fontId="3"/>
  </si>
  <si>
    <t>（ウ）物流合理化効果合計</t>
    <rPh sb="3" eb="5">
      <t>ブツリュウ</t>
    </rPh>
    <rPh sb="5" eb="8">
      <t>ゴウリカ</t>
    </rPh>
    <rPh sb="8" eb="10">
      <t>コウカ</t>
    </rPh>
    <rPh sb="10" eb="12">
      <t>ゴウケイ</t>
    </rPh>
    <phoneticPr fontId="3"/>
  </si>
  <si>
    <t>　（ア）輸送費低減効果</t>
    <rPh sb="4" eb="7">
      <t>ユソウヒ</t>
    </rPh>
    <rPh sb="7" eb="9">
      <t>テイゲン</t>
    </rPh>
    <rPh sb="9" eb="11">
      <t>コウカ</t>
    </rPh>
    <phoneticPr fontId="3"/>
  </si>
  <si>
    <t>　（イ）乾燥調製施設等に係る物流経費低減効果</t>
    <rPh sb="4" eb="6">
      <t>カンソウ</t>
    </rPh>
    <rPh sb="6" eb="8">
      <t>チョウセイ</t>
    </rPh>
    <rPh sb="8" eb="10">
      <t>シセツ</t>
    </rPh>
    <rPh sb="10" eb="11">
      <t>トウ</t>
    </rPh>
    <rPh sb="12" eb="13">
      <t>カカ</t>
    </rPh>
    <rPh sb="14" eb="16">
      <t>ブツリュウ</t>
    </rPh>
    <rPh sb="16" eb="18">
      <t>ケイヒ</t>
    </rPh>
    <rPh sb="18" eb="20">
      <t>テイゲン</t>
    </rPh>
    <rPh sb="20" eb="22">
      <t>コウカ</t>
    </rPh>
    <phoneticPr fontId="3"/>
  </si>
  <si>
    <t>　　　　　　　　　　　 合　計</t>
    <rPh sb="12" eb="15">
      <t>ゴウケイ</t>
    </rPh>
    <phoneticPr fontId="3"/>
  </si>
  <si>
    <t>オ　副産物産出効果</t>
    <rPh sb="2" eb="5">
      <t>フクサンブツ</t>
    </rPh>
    <rPh sb="5" eb="7">
      <t>サンシュツ</t>
    </rPh>
    <rPh sb="7" eb="9">
      <t>コウカ</t>
    </rPh>
    <phoneticPr fontId="3"/>
  </si>
  <si>
    <t>副産物製品名</t>
    <rPh sb="0" eb="3">
      <t>フクサンブツ</t>
    </rPh>
    <rPh sb="3" eb="6">
      <t>セイヒンメイ</t>
    </rPh>
    <phoneticPr fontId="3"/>
  </si>
  <si>
    <t>②販売予定数</t>
    <rPh sb="1" eb="3">
      <t>ハンバイ</t>
    </rPh>
    <rPh sb="3" eb="5">
      <t>ヨテイ</t>
    </rPh>
    <rPh sb="5" eb="6">
      <t>スウリョウ</t>
    </rPh>
    <phoneticPr fontId="3"/>
  </si>
  <si>
    <t>③販売予定</t>
    <rPh sb="1" eb="3">
      <t>ハンバイ</t>
    </rPh>
    <rPh sb="3" eb="5">
      <t>ヨテイ</t>
    </rPh>
    <phoneticPr fontId="3"/>
  </si>
  <si>
    <t xml:space="preserve">  に同じ副産</t>
    <rPh sb="3" eb="4">
      <t>オナ</t>
    </rPh>
    <rPh sb="5" eb="6">
      <t>フク</t>
    </rPh>
    <rPh sb="6" eb="7">
      <t>サン</t>
    </rPh>
    <phoneticPr fontId="3"/>
  </si>
  <si>
    <t>量</t>
    <rPh sb="0" eb="1">
      <t>スウリョウ</t>
    </rPh>
    <phoneticPr fontId="3"/>
  </si>
  <si>
    <t>②*③－①</t>
    <phoneticPr fontId="3"/>
  </si>
  <si>
    <t xml:space="preserve">  物を販売し</t>
    <rPh sb="2" eb="3">
      <t>ブツ</t>
    </rPh>
    <rPh sb="4" eb="6">
      <t>ハンバイ</t>
    </rPh>
    <phoneticPr fontId="3"/>
  </si>
  <si>
    <t xml:space="preserve">  ていた場合</t>
    <rPh sb="5" eb="7">
      <t>バアイ</t>
    </rPh>
    <phoneticPr fontId="3"/>
  </si>
  <si>
    <t>　の収益(千円)</t>
    <rPh sb="2" eb="4">
      <t>シュウエキ</t>
    </rPh>
    <rPh sb="5" eb="7">
      <t>センエン</t>
    </rPh>
    <phoneticPr fontId="3"/>
  </si>
  <si>
    <t>（千円/ｔ）</t>
    <rPh sb="1" eb="2">
      <t>セン</t>
    </rPh>
    <rPh sb="2" eb="3">
      <t>エン</t>
    </rPh>
    <phoneticPr fontId="3"/>
  </si>
  <si>
    <t>カ　生産力維持効果</t>
    <rPh sb="2" eb="5">
      <t>セイサンリョク</t>
    </rPh>
    <rPh sb="5" eb="7">
      <t>イジ</t>
    </rPh>
    <rPh sb="7" eb="9">
      <t>コウカ</t>
    </rPh>
    <phoneticPr fontId="3"/>
  </si>
  <si>
    <t>（ア）農業生産を維持する効果</t>
    <rPh sb="3" eb="5">
      <t>ノウギョウ</t>
    </rPh>
    <rPh sb="5" eb="6">
      <t>ショウ</t>
    </rPh>
    <rPh sb="6" eb="7">
      <t>サン</t>
    </rPh>
    <rPh sb="8" eb="10">
      <t>イジ</t>
    </rPh>
    <rPh sb="12" eb="14">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</si>
  <si>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</si>
  <si>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</si>
  <si>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</si>
  <si>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</si>
  <si>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</si>
  <si>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</si>
  <si>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</si>
  <si>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①－②</t>
    <phoneticPr fontId="3"/>
  </si>
  <si>
    <t>（kg/10a）</t>
    <phoneticPr fontId="3"/>
  </si>
  <si>
    <t>　 合　計</t>
    <rPh sb="2" eb="5">
      <t>ゴウケイ</t>
    </rPh>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</si>
  <si>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</si>
  <si>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</si>
  <si>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</si>
  <si>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</si>
  <si>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⑨*⑩</t>
    <phoneticPr fontId="3"/>
  </si>
  <si>
    <t>（⑤*⑥*⑦－⑧）</t>
    <phoneticPr fontId="3"/>
  </si>
  <si>
    <t xml:space="preserve"> (円/hr)</t>
    <rPh sb="2" eb="3">
      <t>エン</t>
    </rPh>
    <phoneticPr fontId="3"/>
  </si>
  <si>
    <t>⑦の所得率算出の具体的な</t>
    <rPh sb="2" eb="4">
      <t>ショトク</t>
    </rPh>
    <rPh sb="4" eb="5">
      <t>リツ</t>
    </rPh>
    <rPh sb="5" eb="7">
      <t>サンシュツ</t>
    </rPh>
    <rPh sb="8" eb="11">
      <t>グタイテキ</t>
    </rPh>
    <phoneticPr fontId="3"/>
  </si>
  <si>
    <t>（イ）土壌生産力を維持する効果</t>
    <rPh sb="3" eb="5">
      <t>ドジョウ</t>
    </rPh>
    <rPh sb="5" eb="8">
      <t>セイサンリョク</t>
    </rPh>
    <rPh sb="9" eb="11">
      <t>イジ</t>
    </rPh>
    <rPh sb="13" eb="15">
      <t>コウカ</t>
    </rPh>
    <phoneticPr fontId="3"/>
  </si>
  <si>
    <t>　　　　　　（小規模土地基盤整備の場合）</t>
    <rPh sb="7" eb="10">
      <t>ショウキボ</t>
    </rPh>
    <rPh sb="10" eb="12">
      <t>トチ</t>
    </rPh>
    <rPh sb="12" eb="14">
      <t>キバン</t>
    </rPh>
    <rPh sb="14" eb="16">
      <t>セイビ</t>
    </rPh>
    <rPh sb="17" eb="19">
      <t>バアイ</t>
    </rPh>
    <phoneticPr fontId="3"/>
  </si>
  <si>
    <t>③事業を取り組</t>
    <rPh sb="1" eb="3">
      <t>ジギョウ</t>
    </rPh>
    <rPh sb="4" eb="5">
      <t>ト</t>
    </rPh>
    <rPh sb="6" eb="7">
      <t>クミ</t>
    </rPh>
    <phoneticPr fontId="3"/>
  </si>
  <si>
    <t>⑤事業を取り組</t>
    <rPh sb="1" eb="3">
      <t>ジギョウ</t>
    </rPh>
    <rPh sb="4" eb="5">
      <t>ト</t>
    </rPh>
    <rPh sb="6" eb="7">
      <t>ク</t>
    </rPh>
    <phoneticPr fontId="3"/>
  </si>
  <si>
    <t>⑥事業実施前の</t>
    <rPh sb="1" eb="3">
      <t>ジギョウ</t>
    </rPh>
    <rPh sb="3" eb="5">
      <t>ジッシ</t>
    </rPh>
    <rPh sb="5" eb="6">
      <t>マエ</t>
    </rPh>
    <phoneticPr fontId="3"/>
  </si>
  <si>
    <t>⑦事業を取り組ま</t>
    <rPh sb="1" eb="3">
      <t>ジギョウ</t>
    </rPh>
    <rPh sb="4" eb="5">
      <t>ト</t>
    </rPh>
    <rPh sb="6" eb="7">
      <t>ク</t>
    </rPh>
    <phoneticPr fontId="3"/>
  </si>
  <si>
    <t>単収</t>
    <rPh sb="0" eb="2">
      <t>タンシュウ</t>
    </rPh>
    <phoneticPr fontId="3"/>
  </si>
  <si>
    <t>まない場合の</t>
    <rPh sb="3" eb="5">
      <t>バアイ</t>
    </rPh>
    <phoneticPr fontId="3"/>
  </si>
  <si>
    <t>販売額</t>
    <rPh sb="0" eb="2">
      <t>ハンバイ</t>
    </rPh>
    <rPh sb="2" eb="3">
      <t>ガク</t>
    </rPh>
    <phoneticPr fontId="3"/>
  </si>
  <si>
    <t xml:space="preserve"> ない場合の販売</t>
    <rPh sb="3" eb="5">
      <t>バアイ</t>
    </rPh>
    <rPh sb="6" eb="8">
      <t>ハンバイ</t>
    </rPh>
    <phoneticPr fontId="3"/>
  </si>
  <si>
    <t>⑥－⑦</t>
    <phoneticPr fontId="3"/>
  </si>
  <si>
    <t xml:space="preserve"> 単収</t>
    <rPh sb="1" eb="3">
      <t>タンシュウ</t>
    </rPh>
    <phoneticPr fontId="3"/>
  </si>
  <si>
    <t>①*②*④</t>
    <phoneticPr fontId="3"/>
  </si>
  <si>
    <t>額①*③*⑤</t>
    <rPh sb="0" eb="1">
      <t>ガク</t>
    </rPh>
    <phoneticPr fontId="3"/>
  </si>
  <si>
    <t>ｈａ</t>
    <phoneticPr fontId="3"/>
  </si>
  <si>
    <t>③の事業を取り組まない場合の単収</t>
    <rPh sb="2" eb="4">
      <t>ジギョウ</t>
    </rPh>
    <rPh sb="5" eb="6">
      <t>ト</t>
    </rPh>
    <rPh sb="7" eb="8">
      <t>ク</t>
    </rPh>
    <rPh sb="11" eb="13">
      <t>バアイ</t>
    </rPh>
    <rPh sb="14" eb="16">
      <t>タンシュウ</t>
    </rPh>
    <phoneticPr fontId="3"/>
  </si>
  <si>
    <t>⑤の事業を取り組まない場合の販売</t>
    <rPh sb="2" eb="4">
      <t>ジギョウ</t>
    </rPh>
    <rPh sb="5" eb="6">
      <t>ト</t>
    </rPh>
    <rPh sb="7" eb="8">
      <t>ク</t>
    </rPh>
    <rPh sb="11" eb="13">
      <t>バアイ</t>
    </rPh>
    <rPh sb="14" eb="16">
      <t>ハンバイ</t>
    </rPh>
    <phoneticPr fontId="3"/>
  </si>
  <si>
    <t>単価の具体的な見込み方法</t>
    <rPh sb="0" eb="2">
      <t>タンカ</t>
    </rPh>
    <rPh sb="3" eb="6">
      <t>グタイテキ</t>
    </rPh>
    <rPh sb="7" eb="9">
      <t>ミコ</t>
    </rPh>
    <rPh sb="10" eb="11">
      <t>カタ</t>
    </rPh>
    <rPh sb="11" eb="12">
      <t>ホウ</t>
    </rPh>
    <phoneticPr fontId="3"/>
  </si>
  <si>
    <t>（ウ）生産力維持効果計</t>
    <rPh sb="3" eb="6">
      <t>セイサンリョク</t>
    </rPh>
    <rPh sb="6" eb="8">
      <t>イジ</t>
    </rPh>
    <rPh sb="8" eb="10">
      <t>コウカ</t>
    </rPh>
    <rPh sb="10" eb="11">
      <t>ケイ</t>
    </rPh>
    <phoneticPr fontId="3"/>
  </si>
  <si>
    <t>　（ア）農業生産を維持する効果</t>
    <rPh sb="4" eb="6">
      <t>ノウギョウ</t>
    </rPh>
    <rPh sb="6" eb="7">
      <t>ショウ</t>
    </rPh>
    <rPh sb="7" eb="8">
      <t>サン</t>
    </rPh>
    <rPh sb="9" eb="11">
      <t>イジ</t>
    </rPh>
    <rPh sb="13" eb="15">
      <t>コウカ</t>
    </rPh>
    <phoneticPr fontId="3"/>
  </si>
  <si>
    <t>　（イ）土壌生産力を維持する効果</t>
    <rPh sb="4" eb="6">
      <t>ドジョウ</t>
    </rPh>
    <rPh sb="6" eb="9">
      <t>セイサンリョク</t>
    </rPh>
    <rPh sb="10" eb="12">
      <t>イジ</t>
    </rPh>
    <rPh sb="14" eb="16">
      <t>コウカ</t>
    </rPh>
    <phoneticPr fontId="3"/>
  </si>
  <si>
    <t>計</t>
    <rPh sb="0" eb="1">
      <t>ケイ</t>
    </rPh>
    <phoneticPr fontId="3"/>
  </si>
  <si>
    <t>キ　被害防止生産安定効果</t>
    <rPh sb="2" eb="4">
      <t>ヒガイ</t>
    </rPh>
    <rPh sb="4" eb="6">
      <t>ボウシ</t>
    </rPh>
    <rPh sb="6" eb="8">
      <t>セイサン</t>
    </rPh>
    <rPh sb="8" eb="10">
      <t>アンテイ</t>
    </rPh>
    <rPh sb="10" eb="12">
      <t>コウカ</t>
    </rPh>
    <phoneticPr fontId="3"/>
  </si>
  <si>
    <t>（ア）施設等の導入による気象災害等からの被害防止生産安定効果</t>
    <rPh sb="3" eb="5">
      <t>シセツ</t>
    </rPh>
    <rPh sb="5" eb="6">
      <t>トウ</t>
    </rPh>
    <rPh sb="7" eb="9">
      <t>ドウニュウ</t>
    </rPh>
    <rPh sb="12" eb="14">
      <t>キショウ</t>
    </rPh>
    <rPh sb="14" eb="16">
      <t>サイガイ</t>
    </rPh>
    <rPh sb="16" eb="17">
      <t>ナド</t>
    </rPh>
    <rPh sb="20" eb="22">
      <t>ヒガイ</t>
    </rPh>
    <rPh sb="22" eb="24">
      <t>ボウシ</t>
    </rPh>
    <rPh sb="24" eb="26">
      <t>セイサン</t>
    </rPh>
    <rPh sb="26" eb="28">
      <t>アンテイ</t>
    </rPh>
    <rPh sb="28" eb="30">
      <t>コウカ</t>
    </rPh>
    <phoneticPr fontId="3"/>
  </si>
  <si>
    <t>　　　　　（産地管理施設、農産物被害防止施設の場合）</t>
    <rPh sb="6" eb="8">
      <t>サンチ</t>
    </rPh>
    <rPh sb="8" eb="10">
      <t>カンリ</t>
    </rPh>
    <rPh sb="10" eb="12">
      <t>シセツ</t>
    </rPh>
    <rPh sb="13" eb="16">
      <t>ノウサンブツ</t>
    </rPh>
    <rPh sb="16" eb="18">
      <t>ヒガイ</t>
    </rPh>
    <rPh sb="18" eb="20">
      <t>ボウシ</t>
    </rPh>
    <rPh sb="20" eb="22">
      <t>シセツ</t>
    </rPh>
    <rPh sb="23" eb="25">
      <t>バアイ</t>
    </rPh>
    <phoneticPr fontId="3"/>
  </si>
  <si>
    <t>事業実施前の被害の状況</t>
    <rPh sb="0" eb="2">
      <t>ジギョウ</t>
    </rPh>
    <rPh sb="2" eb="4">
      <t>ジッシ</t>
    </rPh>
    <rPh sb="4" eb="5">
      <t>マエ</t>
    </rPh>
    <rPh sb="6" eb="8">
      <t>ヒガイ</t>
    </rPh>
    <rPh sb="9" eb="11">
      <t>ジョウキョウ</t>
    </rPh>
    <phoneticPr fontId="3"/>
  </si>
  <si>
    <t>①被害により</t>
    <rPh sb="1" eb="3">
      <t>ヒガイ</t>
    </rPh>
    <phoneticPr fontId="3"/>
  </si>
  <si>
    <t>③被害により</t>
    <rPh sb="1" eb="3">
      <t>ヒガイ</t>
    </rPh>
    <phoneticPr fontId="3"/>
  </si>
  <si>
    <t>④③の被害によ</t>
    <rPh sb="3" eb="5">
      <t>ヒガイ</t>
    </rPh>
    <phoneticPr fontId="3"/>
  </si>
  <si>
    <t>　出荷出来な</t>
    <rPh sb="1" eb="3">
      <t>シュッカ</t>
    </rPh>
    <rPh sb="3" eb="5">
      <t>デキ</t>
    </rPh>
    <phoneticPr fontId="3"/>
  </si>
  <si>
    <t>　の平均販売</t>
    <rPh sb="2" eb="3">
      <t>ヒラ</t>
    </rPh>
    <rPh sb="3" eb="4">
      <t>ヘイキン</t>
    </rPh>
    <rPh sb="4" eb="6">
      <t>ハンバイ</t>
    </rPh>
    <phoneticPr fontId="3"/>
  </si>
  <si>
    <t>　品質低下し</t>
    <rPh sb="1" eb="3">
      <t>ヒンシツ</t>
    </rPh>
    <rPh sb="3" eb="5">
      <t>テイカ</t>
    </rPh>
    <phoneticPr fontId="3"/>
  </si>
  <si>
    <t xml:space="preserve">  る平均販売単</t>
    <rPh sb="3" eb="5">
      <t>ヘイキン</t>
    </rPh>
    <rPh sb="5" eb="7">
      <t>ハンバイ</t>
    </rPh>
    <rPh sb="7" eb="8">
      <t>タン</t>
    </rPh>
    <phoneticPr fontId="3"/>
  </si>
  <si>
    <t xml:space="preserve">  １０年間に</t>
    <rPh sb="4" eb="6">
      <t>ネンカン</t>
    </rPh>
    <phoneticPr fontId="3"/>
  </si>
  <si>
    <t>被害額</t>
    <rPh sb="0" eb="2">
      <t>ヒガイ</t>
    </rPh>
    <rPh sb="2" eb="3">
      <t>ガク</t>
    </rPh>
    <phoneticPr fontId="3"/>
  </si>
  <si>
    <t>　くなった量</t>
    <rPh sb="5" eb="6">
      <t>リョウ</t>
    </rPh>
    <phoneticPr fontId="3"/>
  </si>
  <si>
    <t>価格</t>
    <rPh sb="0" eb="2">
      <t>カカク</t>
    </rPh>
    <phoneticPr fontId="3"/>
  </si>
  <si>
    <t>　て出荷した量</t>
    <rPh sb="2" eb="4">
      <t>シュッカ</t>
    </rPh>
    <rPh sb="6" eb="7">
      <t>リョウ</t>
    </rPh>
    <phoneticPr fontId="3"/>
  </si>
  <si>
    <t xml:space="preserve"> 価下落額</t>
    <rPh sb="1" eb="2">
      <t>アタイ</t>
    </rPh>
    <rPh sb="2" eb="4">
      <t>ゲラク</t>
    </rPh>
    <rPh sb="4" eb="5">
      <t>ガク</t>
    </rPh>
    <phoneticPr fontId="3"/>
  </si>
  <si>
    <t xml:space="preserve">  おける気象</t>
    <rPh sb="5" eb="7">
      <t>キショウ</t>
    </rPh>
    <phoneticPr fontId="3"/>
  </si>
  <si>
    <t>（①*②+③*④）</t>
  </si>
  <si>
    <t xml:space="preserve">   （ ｔ ）</t>
    <phoneticPr fontId="3"/>
  </si>
  <si>
    <t xml:space="preserve">   （千円/ｔ）</t>
    <rPh sb="4" eb="6">
      <t>センエン</t>
    </rPh>
    <phoneticPr fontId="3"/>
  </si>
  <si>
    <t xml:space="preserve">   （ ｔ /年）</t>
    <rPh sb="8" eb="9">
      <t>ネン</t>
    </rPh>
    <phoneticPr fontId="3"/>
  </si>
  <si>
    <t xml:space="preserve"> 　災害の割合(%)  </t>
    <rPh sb="2" eb="4">
      <t>サイガイ</t>
    </rPh>
    <rPh sb="5" eb="7">
      <t>ワリアイ</t>
    </rPh>
    <phoneticPr fontId="3"/>
  </si>
  <si>
    <t>*⑤　　千円</t>
    <rPh sb="4" eb="6">
      <t>センエン</t>
    </rPh>
    <phoneticPr fontId="3"/>
  </si>
  <si>
    <t>　　合  計</t>
    <rPh sb="2" eb="6">
      <t>ゴウケイ</t>
    </rPh>
    <phoneticPr fontId="3"/>
  </si>
  <si>
    <t>事業実施後の被害の見込み</t>
    <rPh sb="0" eb="2">
      <t>ジギョウ</t>
    </rPh>
    <rPh sb="2" eb="4">
      <t>ジッシ</t>
    </rPh>
    <rPh sb="4" eb="5">
      <t>ゴ</t>
    </rPh>
    <rPh sb="6" eb="8">
      <t>ヒガイ</t>
    </rPh>
    <rPh sb="9" eb="11">
      <t>ミコ</t>
    </rPh>
    <phoneticPr fontId="3"/>
  </si>
  <si>
    <t>⑦被害により</t>
    <rPh sb="1" eb="3">
      <t>ヒガイ</t>
    </rPh>
    <phoneticPr fontId="3"/>
  </si>
  <si>
    <t>⑧被害により</t>
    <rPh sb="1" eb="3">
      <t>ヒガイ</t>
    </rPh>
    <phoneticPr fontId="3"/>
  </si>
  <si>
    <t>⑨事業実施後</t>
    <rPh sb="1" eb="3">
      <t>ジギョウ</t>
    </rPh>
    <rPh sb="3" eb="5">
      <t>ジッシ</t>
    </rPh>
    <rPh sb="5" eb="6">
      <t>ゴ</t>
    </rPh>
    <phoneticPr fontId="3"/>
  </si>
  <si>
    <t>　出荷できな</t>
    <rPh sb="1" eb="3">
      <t>シュッカ</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</si>
  <si>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</si>
  <si>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</si>
  <si>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</si>
  <si>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くなる量</t>
    <rPh sb="4" eb="5">
      <t>リョウ</t>
    </rPh>
    <phoneticPr fontId="3"/>
  </si>
  <si>
    <t>　て出荷する量</t>
    <rPh sb="2" eb="4">
      <t>シュッカ</t>
    </rPh>
    <rPh sb="6" eb="7">
      <t>リョウ</t>
    </rPh>
    <phoneticPr fontId="3"/>
  </si>
  <si>
    <t>（⑦*②+⑧*④）</t>
  </si>
  <si>
    <t>（ｔ /年）</t>
    <rPh sb="4" eb="5">
      <t>ネン</t>
    </rPh>
    <phoneticPr fontId="3"/>
  </si>
  <si>
    <t>（ ｔ /年）</t>
    <rPh sb="5" eb="6">
      <t>ネン</t>
    </rPh>
    <phoneticPr fontId="3"/>
  </si>
  <si>
    <t>（イ）被害防止生産安定効果計</t>
    <rPh sb="3" eb="5">
      <t>ヒガイ</t>
    </rPh>
    <rPh sb="5" eb="7">
      <t>ボウシ</t>
    </rPh>
    <rPh sb="7" eb="9">
      <t>セイサン</t>
    </rPh>
    <rPh sb="9" eb="11">
      <t>アンテイ</t>
    </rPh>
    <rPh sb="11" eb="13">
      <t>コウカ</t>
    </rPh>
    <rPh sb="13" eb="14">
      <t>ケイ</t>
    </rPh>
    <phoneticPr fontId="3"/>
  </si>
  <si>
    <t>　（ア）施設等の導入による気象災害等からの被害防止生産安定効果</t>
    <phoneticPr fontId="3"/>
  </si>
  <si>
    <t>ク　雇用創出効果</t>
    <rPh sb="2" eb="4">
      <t>コヨウ</t>
    </rPh>
    <rPh sb="4" eb="6">
      <t>ソウシュツ</t>
    </rPh>
    <rPh sb="6" eb="8">
      <t>コウカ</t>
    </rPh>
    <phoneticPr fontId="3"/>
  </si>
  <si>
    <t>（ア)農家雇用創出効果</t>
    <rPh sb="3" eb="5">
      <t>ノウカ</t>
    </rPh>
    <rPh sb="5" eb="7">
      <t>コヨウ</t>
    </rPh>
    <rPh sb="7" eb="9">
      <t>ソウシュツ</t>
    </rPh>
    <rPh sb="9" eb="11">
      <t>コウカ</t>
    </rPh>
    <phoneticPr fontId="3"/>
  </si>
  <si>
    <t>①計画賃金</t>
    <rPh sb="1" eb="3">
      <t>ケイカク</t>
    </rPh>
    <rPh sb="3" eb="5">
      <t>チンギン</t>
    </rPh>
    <phoneticPr fontId="3"/>
  </si>
  <si>
    <t>②当該施設での</t>
    <rPh sb="1" eb="3">
      <t>トウガイ</t>
    </rPh>
    <rPh sb="3" eb="5">
      <t>シセツ</t>
    </rPh>
    <phoneticPr fontId="3"/>
  </si>
  <si>
    <t>年効果額（千円）</t>
    <rPh sb="0" eb="1">
      <t>ネン</t>
    </rPh>
    <rPh sb="1" eb="3">
      <t>コウカ</t>
    </rPh>
    <rPh sb="3" eb="4">
      <t>ガク</t>
    </rPh>
    <rPh sb="5" eb="7">
      <t>センエン</t>
    </rPh>
    <phoneticPr fontId="3"/>
  </si>
  <si>
    <t>施設名</t>
  </si>
  <si>
    <t>農家雇用人員</t>
    <rPh sb="0" eb="2">
      <t>ノウカ</t>
    </rPh>
    <phoneticPr fontId="3"/>
  </si>
  <si>
    <t>　雇用により</t>
    <phoneticPr fontId="3"/>
  </si>
  <si>
    <t>（人）</t>
  </si>
  <si>
    <t>　失われる収入</t>
    <phoneticPr fontId="3"/>
  </si>
  <si>
    <t>③＝①－②</t>
    <phoneticPr fontId="3"/>
  </si>
  <si>
    <t>（千円／年）</t>
    <rPh sb="1" eb="3">
      <t>センエン</t>
    </rPh>
    <rPh sb="4" eb="5">
      <t>ネン</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</si>
  <si>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</si>
  <si>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データ出典</t>
    <rPh sb="3" eb="5">
      <t>シュッテン</t>
    </rPh>
    <phoneticPr fontId="3"/>
  </si>
  <si>
    <t>（イ)雇用機会増加効果</t>
    <rPh sb="3" eb="5">
      <t>コヨウ</t>
    </rPh>
    <rPh sb="5" eb="7">
      <t>キカイ</t>
    </rPh>
    <rPh sb="7" eb="9">
      <t>ゾウカ</t>
    </rPh>
    <rPh sb="9" eb="11">
      <t>コウカ</t>
    </rPh>
    <phoneticPr fontId="3"/>
  </si>
  <si>
    <t>雇用人員</t>
    <rPh sb="0" eb="2">
      <t>コヨウ</t>
    </rPh>
    <phoneticPr fontId="3"/>
  </si>
  <si>
    <t>②当該施設での雇用</t>
    <rPh sb="1" eb="3">
      <t>トウガイ</t>
    </rPh>
    <rPh sb="3" eb="5">
      <t>シセツ</t>
    </rPh>
    <rPh sb="7" eb="9">
      <t>コヨウ</t>
    </rPh>
    <phoneticPr fontId="3"/>
  </si>
  <si>
    <t>により失われる収入</t>
    <rPh sb="3" eb="4">
      <t>ウシナ</t>
    </rPh>
    <rPh sb="7" eb="9">
      <t>シュウニュウ</t>
    </rPh>
    <phoneticPr fontId="3"/>
  </si>
  <si>
    <t>（人）</t>
    <rPh sb="1" eb="2">
      <t>ニン</t>
    </rPh>
    <phoneticPr fontId="3"/>
  </si>
  <si>
    <t>（千円/人・年）</t>
    <rPh sb="1" eb="3">
      <t>センエン</t>
    </rPh>
    <rPh sb="4" eb="5">
      <t>ニン</t>
    </rPh>
    <rPh sb="6" eb="7">
      <t>ネン</t>
    </rPh>
    <phoneticPr fontId="3"/>
  </si>
  <si>
    <t>（ウ）雇用創出効果計</t>
    <rPh sb="3" eb="5">
      <t>コヨウ</t>
    </rPh>
    <rPh sb="5" eb="7">
      <t>ソウシュツ</t>
    </rPh>
    <rPh sb="7" eb="9">
      <t>コウカ</t>
    </rPh>
    <rPh sb="9" eb="10">
      <t>ケイ</t>
    </rPh>
    <phoneticPr fontId="3"/>
  </si>
  <si>
    <t>　（ア）農家雇用創出効果</t>
    <rPh sb="4" eb="6">
      <t>ノウカ</t>
    </rPh>
    <rPh sb="6" eb="8">
      <t>コヨウ</t>
    </rPh>
    <rPh sb="8" eb="10">
      <t>ソウシュツ</t>
    </rPh>
    <phoneticPr fontId="3"/>
  </si>
  <si>
    <t>　（イ）雇用機会増加効果</t>
    <rPh sb="6" eb="8">
      <t>キカイ</t>
    </rPh>
    <rPh sb="8" eb="10">
      <t>ゾウカ</t>
    </rPh>
    <phoneticPr fontId="3"/>
  </si>
  <si>
    <t>ケ　地域関連産業波及効果</t>
    <rPh sb="2" eb="4">
      <t>チイキ</t>
    </rPh>
    <phoneticPr fontId="3"/>
  </si>
  <si>
    <t>地域関連産業名</t>
    <rPh sb="0" eb="2">
      <t>チイキ</t>
    </rPh>
    <rPh sb="2" eb="4">
      <t>カンレン</t>
    </rPh>
    <rPh sb="4" eb="6">
      <t>サンギョウ</t>
    </rPh>
    <rPh sb="6" eb="7">
      <t>メイ</t>
    </rPh>
    <phoneticPr fontId="3"/>
  </si>
  <si>
    <t>①現況取引額</t>
    <rPh sb="1" eb="3">
      <t>ゲンキョウ</t>
    </rPh>
    <rPh sb="3" eb="6">
      <t>トリヒキガク</t>
    </rPh>
    <phoneticPr fontId="3"/>
  </si>
  <si>
    <t>②計画取引額</t>
    <rPh sb="1" eb="3">
      <t>ケイカク</t>
    </rPh>
    <rPh sb="3" eb="6">
      <t>トリヒキガク</t>
    </rPh>
    <phoneticPr fontId="3"/>
  </si>
  <si>
    <t>③利益率</t>
    <rPh sb="1" eb="4">
      <t>リエキリツ</t>
    </rPh>
    <phoneticPr fontId="3"/>
  </si>
  <si>
    <t>項目名</t>
    <rPh sb="0" eb="3">
      <t>コウモクメイ</t>
    </rPh>
    <phoneticPr fontId="3"/>
  </si>
  <si>
    <t>（千円）</t>
    <phoneticPr fontId="3"/>
  </si>
  <si>
    <t>（②－①）×③</t>
    <phoneticPr fontId="3"/>
  </si>
  <si>
    <t>コ　その他の効果</t>
    <rPh sb="2" eb="5">
      <t>ソノタ</t>
    </rPh>
    <rPh sb="6" eb="8">
      <t>コウカ</t>
    </rPh>
    <phoneticPr fontId="3"/>
  </si>
  <si>
    <t>当該効果の内容</t>
    <rPh sb="0" eb="2">
      <t>トウガイ</t>
    </rPh>
    <rPh sb="2" eb="4">
      <t>コウカ</t>
    </rPh>
    <rPh sb="5" eb="7">
      <t>ナイヨウ</t>
    </rPh>
    <phoneticPr fontId="3"/>
  </si>
  <si>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3"/>
  </si>
  <si>
    <t>　　　　その他の効果合計</t>
    <rPh sb="4" eb="7">
      <t>ソノタ</t>
    </rPh>
    <rPh sb="8" eb="10">
      <t>コウカ</t>
    </rPh>
    <rPh sb="10" eb="12">
      <t>ゴウケイ</t>
    </rPh>
    <phoneticPr fontId="3"/>
  </si>
  <si>
    <t>効果名</t>
    <rPh sb="0" eb="2">
      <t>コウカ</t>
    </rPh>
    <rPh sb="2" eb="3">
      <t>メイ</t>
    </rPh>
    <phoneticPr fontId="3"/>
  </si>
  <si>
    <t>　年総効果額</t>
    <rPh sb="1" eb="2">
      <t>ネン</t>
    </rPh>
    <rPh sb="2" eb="3">
      <t>ソウ</t>
    </rPh>
    <rPh sb="3" eb="6">
      <t>コウカガク</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</si>
  <si>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</si>
  <si>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</si>
  <si>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</si>
  <si>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</si>
  <si>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</si>
  <si>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</si>
  <si>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　ク　雇用創出効果</t>
    <rPh sb="3" eb="5">
      <t>コヨウ</t>
    </rPh>
    <rPh sb="5" eb="7">
      <t>ソウシュツ</t>
    </rPh>
    <rPh sb="7" eb="9">
      <t>コウカ</t>
    </rPh>
    <phoneticPr fontId="3"/>
  </si>
  <si>
    <t>　ケ　地域関連産業波及効果</t>
    <rPh sb="3" eb="5">
      <t>チイキ</t>
    </rPh>
    <rPh sb="5" eb="7">
      <t>カンレン</t>
    </rPh>
    <rPh sb="7" eb="9">
      <t>サンギョウ</t>
    </rPh>
    <rPh sb="9" eb="11">
      <t>ハキュウ</t>
    </rPh>
    <rPh sb="11" eb="13">
      <t>コウカ</t>
    </rPh>
    <phoneticPr fontId="3"/>
  </si>
  <si>
    <t>　コ　その他効果</t>
    <rPh sb="3" eb="6">
      <t>ソノタ</t>
    </rPh>
    <rPh sb="6" eb="8">
      <t>コウカ</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</si>
  <si>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</si>
  <si>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</si>
  <si>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</si>
  <si>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</si>
  <si>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</si>
  <si>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</si>
  <si>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②/①</t>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</si>
  <si>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</si>
  <si>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</si>
  <si>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</si>
  <si>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</si>
  <si>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</si>
  <si>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</si>
  <si>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</si>
  <si>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</si>
  <si>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</si>
  <si>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</si>
  <si>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</si>
  <si>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</si>
  <si>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</si>
  <si>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</si>
  <si>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</si>
  <si>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</si>
  <si>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</si>
  <si>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</si>
  <si>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</si>
  <si>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</si>
  <si>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</si>
  <si>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</si>
  <si>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事業等（自力施行含む。）と</t>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</si>
  <si>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</si>
  <si>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一体的に施行する場合の補正)</t>
    <phoneticPr fontId="3"/>
  </si>
  <si>
    <t>　　　　　　　　　　+既存施設の残存価格）</t>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</si>
  <si>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</si>
  <si>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</si>
  <si>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</si>
  <si>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</si>
  <si>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</si>
  <si>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②／④</t>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</si>
  <si>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</si>
  <si>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</si>
  <si>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</si>
  <si>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 xml:space="preserve">  (⑤-⑥)/①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</si>
</sst>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_ ;[Red]\-#,##0\ "/>
    <numFmt numFmtId="191" formatCode="#,##0_);\(#,##0\)"/>
  </numFmts>
  <fonts count="14">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6"/>
      <name val="ＭＳ 明朝"/>
      <family val="1"/>
      <charset val="128"/>
    </font>
    <font>
      <strike/>
      <sz val="9"/>
      <name val="ＭＳ 明朝"/>
      <family val="1"/>
      <charset val="128"/>
    </font>
    <font>
      <sz val="10"/>
      <color theme="0"/>
      <name val="ＭＳ 明朝"/>
      <family val="1"/>
      <charset val="128"/>
    </font>
    <font>
      <sz val="11"/>
      <name val="ＭＳ Ｐゴシック"/>
      <family val="3"/>
      <charset val="128"/>
      <scheme val="minor"/>
    </font>
  </fonts>
  <fills count="2">
    <fill>
      <patternFill patternType="none"/>
    </fill>
    <fill>
      <patternFill patternType="gray125"/>
    </fill>
  </fills>
  <borders count="122">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medium">
        <color indexed="64"/>
      </left>
      <right/>
      <top/>
      <bottom style="thin">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59">
    <xf numFmtId="0" fontId="0" fillId="0" borderId="0" xfId="0">
      <alignment vertical="center"/>
    </xf>
    <xf numFmtId="0" fontId="5" fillId="0" borderId="0" xfId="0" applyFont="1" applyAlignment="1"/>
    <xf numFmtId="178" fontId="5" fillId="0" borderId="1" xfId="0" applyNumberFormat="1" applyFont="1" applyBorder="1" applyAlignment="1"/>
    <xf numFmtId="0" fontId="5" fillId="0" borderId="0" xfId="0" applyFont="1" applyAlignment="1">
      <alignment horizontal="left" vertical="top"/>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178" fontId="5" fillId="0" borderId="13" xfId="0" applyNumberFormat="1" applyFont="1" applyBorder="1" applyAlignment="1"/>
    <xf numFmtId="178" fontId="5" fillId="0" borderId="14" xfId="0" applyNumberFormat="1" applyFont="1" applyBorder="1" applyAlignment="1"/>
    <xf numFmtId="182" fontId="5" fillId="0" borderId="15" xfId="0" applyNumberFormat="1" applyFont="1" applyBorder="1" applyAlignment="1"/>
    <xf numFmtId="182" fontId="5" fillId="0" borderId="13" xfId="0" applyNumberFormat="1" applyFont="1" applyBorder="1" applyAlignment="1"/>
    <xf numFmtId="182" fontId="5" fillId="0" borderId="14" xfId="0" applyNumberFormat="1" applyFont="1" applyBorder="1" applyAlignment="1"/>
    <xf numFmtId="182" fontId="5" fillId="0" borderId="16" xfId="0" applyNumberFormat="1" applyFont="1" applyBorder="1" applyAlignment="1"/>
    <xf numFmtId="178" fontId="5" fillId="0" borderId="17" xfId="0" applyNumberFormat="1" applyFont="1" applyBorder="1" applyAlignment="1"/>
    <xf numFmtId="178" fontId="5" fillId="0" borderId="15" xfId="0" applyNumberFormat="1" applyFont="1" applyBorder="1" applyAlignment="1"/>
    <xf numFmtId="182" fontId="5" fillId="0" borderId="17" xfId="0" applyNumberFormat="1" applyFont="1" applyBorder="1" applyAlignment="1"/>
    <xf numFmtId="182" fontId="5" fillId="0" borderId="1" xfId="0" applyNumberFormat="1" applyFont="1" applyBorder="1" applyAlignment="1"/>
    <xf numFmtId="0" fontId="5" fillId="0" borderId="18" xfId="0" applyFont="1" applyBorder="1" applyAlignment="1"/>
    <xf numFmtId="178" fontId="5" fillId="0" borderId="19" xfId="0" applyNumberFormat="1" applyFont="1" applyBorder="1" applyAlignment="1"/>
    <xf numFmtId="182" fontId="5" fillId="0" borderId="20" xfId="0" applyNumberFormat="1" applyFont="1" applyBorder="1" applyAlignment="1"/>
    <xf numFmtId="182" fontId="5" fillId="0" borderId="19" xfId="0" applyNumberFormat="1" applyFont="1" applyBorder="1" applyAlignment="1"/>
    <xf numFmtId="182" fontId="5" fillId="0" borderId="21" xfId="0" applyNumberFormat="1" applyFont="1" applyBorder="1" applyAlignment="1"/>
    <xf numFmtId="0" fontId="5" fillId="0" borderId="22" xfId="0" applyFont="1" applyBorder="1" applyAlignment="1"/>
    <xf numFmtId="0" fontId="5" fillId="0" borderId="23" xfId="0" applyFont="1" applyBorder="1" applyAlignment="1"/>
    <xf numFmtId="0" fontId="5" fillId="0" borderId="24" xfId="0" applyFont="1" applyBorder="1" applyAlignment="1"/>
    <xf numFmtId="0" fontId="5" fillId="0" borderId="25" xfId="0" applyFont="1" applyBorder="1" applyAlignment="1"/>
    <xf numFmtId="0" fontId="5" fillId="0" borderId="26" xfId="0" applyFont="1" applyBorder="1" applyAlignment="1"/>
    <xf numFmtId="0" fontId="5" fillId="0" borderId="27" xfId="0" applyFont="1" applyBorder="1" applyAlignment="1"/>
    <xf numFmtId="182" fontId="5" fillId="0" borderId="28" xfId="0" applyNumberFormat="1" applyFont="1" applyBorder="1" applyAlignment="1"/>
    <xf numFmtId="0" fontId="5" fillId="0" borderId="15" xfId="0" applyFont="1" applyBorder="1" applyAlignment="1"/>
    <xf numFmtId="0" fontId="5" fillId="0" borderId="29" xfId="0" applyFont="1" applyBorder="1" applyAlignment="1"/>
    <xf numFmtId="182" fontId="5" fillId="0" borderId="30" xfId="0" applyNumberFormat="1" applyFont="1" applyBorder="1" applyAlignment="1"/>
    <xf numFmtId="0" fontId="5" fillId="0" borderId="20" xfId="0" applyFont="1" applyBorder="1" applyAlignment="1"/>
    <xf numFmtId="178" fontId="5" fillId="0" borderId="21" xfId="0" applyNumberFormat="1" applyFont="1" applyBorder="1" applyAlignment="1"/>
    <xf numFmtId="178" fontId="5" fillId="0" borderId="0" xfId="0" applyNumberFormat="1" applyFont="1" applyAlignment="1"/>
    <xf numFmtId="0" fontId="5" fillId="0" borderId="31" xfId="0" applyFont="1" applyBorder="1" applyAlignment="1">
      <alignment horizontal="center"/>
    </xf>
    <xf numFmtId="178" fontId="5" fillId="0" borderId="23" xfId="0" applyNumberFormat="1"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178" fontId="5" fillId="0" borderId="10" xfId="0" applyNumberFormat="1" applyFont="1" applyBorder="1" applyAlignment="1">
      <alignment horizontal="center"/>
    </xf>
    <xf numFmtId="0" fontId="5" fillId="0" borderId="11" xfId="0" applyFont="1" applyBorder="1" applyAlignment="1">
      <alignment horizontal="center"/>
    </xf>
    <xf numFmtId="178" fontId="5" fillId="0" borderId="0" xfId="0" applyNumberFormat="1" applyFont="1" applyAlignment="1">
      <alignment vertical="top" wrapText="1"/>
    </xf>
    <xf numFmtId="0" fontId="5" fillId="0" borderId="32" xfId="0" applyFont="1" applyBorder="1" applyAlignment="1">
      <alignment horizontal="center"/>
    </xf>
    <xf numFmtId="178" fontId="5" fillId="0" borderId="26" xfId="0" applyNumberFormat="1" applyFont="1" applyBorder="1" applyAlignment="1">
      <alignment horizontal="center"/>
    </xf>
    <xf numFmtId="0" fontId="5" fillId="0" borderId="27" xfId="0" applyFont="1" applyBorder="1" applyAlignment="1">
      <alignment horizontal="center"/>
    </xf>
    <xf numFmtId="0" fontId="5" fillId="0" borderId="28" xfId="0" applyFont="1" applyBorder="1" applyAlignment="1"/>
    <xf numFmtId="0" fontId="5" fillId="0" borderId="23" xfId="0" applyFont="1" applyBorder="1" applyAlignment="1">
      <alignment horizontal="center"/>
    </xf>
    <xf numFmtId="0" fontId="5" fillId="0" borderId="33" xfId="0" applyFont="1" applyBorder="1" applyAlignment="1">
      <alignment horizontal="center"/>
    </xf>
    <xf numFmtId="0" fontId="5" fillId="0" borderId="10" xfId="0" applyFont="1" applyBorder="1" applyAlignment="1">
      <alignment horizontal="center"/>
    </xf>
    <xf numFmtId="0" fontId="5" fillId="0" borderId="34" xfId="0" applyFont="1" applyBorder="1" applyAlignment="1">
      <alignment horizontal="center"/>
    </xf>
    <xf numFmtId="178" fontId="5" fillId="0" borderId="35" xfId="0" applyNumberFormat="1" applyFont="1" applyBorder="1" applyAlignment="1">
      <alignment horizontal="center"/>
    </xf>
    <xf numFmtId="0" fontId="5" fillId="0" borderId="36" xfId="0" applyFont="1" applyBorder="1" applyAlignment="1">
      <alignment horizontal="center"/>
    </xf>
    <xf numFmtId="0" fontId="5" fillId="0" borderId="26" xfId="0" applyFont="1" applyBorder="1" applyAlignment="1">
      <alignment horizontal="center"/>
    </xf>
    <xf numFmtId="0" fontId="5" fillId="0" borderId="37" xfId="0" applyFont="1" applyBorder="1" applyAlignment="1">
      <alignment horizontal="center"/>
    </xf>
    <xf numFmtId="178" fontId="5" fillId="0" borderId="38" xfId="0" applyNumberFormat="1" applyFont="1" applyBorder="1" applyAlignment="1"/>
    <xf numFmtId="178" fontId="5" fillId="0" borderId="39" xfId="0" applyNumberFormat="1" applyFont="1" applyBorder="1" applyAlignment="1"/>
    <xf numFmtId="178" fontId="5" fillId="0" borderId="20" xfId="0" applyNumberFormat="1" applyFont="1" applyBorder="1" applyAlignment="1"/>
    <xf numFmtId="178" fontId="5" fillId="0" borderId="40" xfId="0" applyNumberFormat="1" applyFont="1" applyBorder="1" applyAlignment="1"/>
    <xf numFmtId="0" fontId="7" fillId="0" borderId="41" xfId="0" applyFont="1" applyBorder="1" applyAlignment="1"/>
    <xf numFmtId="178" fontId="7" fillId="0" borderId="6" xfId="0" applyNumberFormat="1" applyFont="1" applyBorder="1" applyAlignment="1"/>
    <xf numFmtId="178" fontId="5" fillId="0" borderId="7" xfId="0" applyNumberFormat="1" applyFont="1" applyBorder="1" applyAlignment="1"/>
    <xf numFmtId="178" fontId="5" fillId="0" borderId="8" xfId="0" applyNumberFormat="1" applyFont="1" applyBorder="1" applyAlignment="1"/>
    <xf numFmtId="0" fontId="7" fillId="0" borderId="2" xfId="0" applyFont="1" applyBorder="1" applyAlignment="1"/>
    <xf numFmtId="178" fontId="7" fillId="0" borderId="42" xfId="0" applyNumberFormat="1" applyFont="1" applyBorder="1" applyAlignment="1"/>
    <xf numFmtId="178" fontId="5" fillId="0" borderId="3" xfId="0" applyNumberFormat="1" applyFont="1" applyBorder="1" applyAlignment="1"/>
    <xf numFmtId="0" fontId="5" fillId="0" borderId="43" xfId="0" applyFont="1" applyBorder="1" applyAlignment="1"/>
    <xf numFmtId="178" fontId="5" fillId="0" borderId="44" xfId="0" applyNumberFormat="1" applyFont="1" applyBorder="1" applyAlignment="1"/>
    <xf numFmtId="178" fontId="5" fillId="0" borderId="45" xfId="0" applyNumberFormat="1" applyFont="1" applyBorder="1" applyAlignment="1"/>
    <xf numFmtId="0" fontId="5" fillId="0" borderId="9" xfId="0" applyFont="1" applyBorder="1" applyAlignment="1">
      <alignment horizontal="center"/>
    </xf>
    <xf numFmtId="178" fontId="5" fillId="0" borderId="9" xfId="0" applyNumberFormat="1" applyFont="1" applyBorder="1" applyAlignment="1"/>
    <xf numFmtId="0" fontId="5" fillId="0" borderId="0" xfId="0" applyFont="1" applyAlignment="1">
      <alignment horizontal="center"/>
    </xf>
    <xf numFmtId="0" fontId="6" fillId="0" borderId="0" xfId="0" applyFont="1" applyAlignment="1"/>
    <xf numFmtId="0" fontId="8" fillId="0" borderId="0" xfId="0" applyFont="1" applyAlignment="1"/>
    <xf numFmtId="176" fontId="5" fillId="0" borderId="0" xfId="0" applyNumberFormat="1" applyFont="1" applyAlignment="1"/>
    <xf numFmtId="0" fontId="5" fillId="0" borderId="46" xfId="0" applyFont="1" applyBorder="1" applyAlignment="1">
      <alignment horizontal="center"/>
    </xf>
    <xf numFmtId="0" fontId="5" fillId="0" borderId="35" xfId="0" applyFont="1" applyBorder="1" applyAlignment="1">
      <alignment horizontal="center"/>
    </xf>
    <xf numFmtId="0" fontId="5" fillId="0" borderId="35" xfId="0" applyFont="1" applyBorder="1" applyAlignment="1"/>
    <xf numFmtId="38" fontId="5" fillId="0" borderId="15" xfId="1" applyFont="1" applyFill="1" applyBorder="1" applyAlignment="1"/>
    <xf numFmtId="40" fontId="5" fillId="0" borderId="37" xfId="1" applyNumberFormat="1" applyFont="1" applyFill="1" applyBorder="1" applyAlignment="1">
      <alignment horizontal="right"/>
    </xf>
    <xf numFmtId="40" fontId="5" fillId="0" borderId="15" xfId="1" applyNumberFormat="1" applyFont="1" applyFill="1" applyBorder="1" applyAlignment="1"/>
    <xf numFmtId="0" fontId="5" fillId="0" borderId="30" xfId="0" applyFont="1" applyBorder="1" applyAlignment="1">
      <alignment horizontal="center"/>
    </xf>
    <xf numFmtId="38" fontId="5" fillId="0" borderId="20" xfId="1" applyFont="1" applyFill="1" applyBorder="1" applyAlignment="1"/>
    <xf numFmtId="40" fontId="5" fillId="0" borderId="21" xfId="1" applyNumberFormat="1" applyFont="1" applyFill="1" applyBorder="1" applyAlignment="1">
      <alignment horizontal="right"/>
    </xf>
    <xf numFmtId="177" fontId="5" fillId="0" borderId="0" xfId="0" applyNumberFormat="1" applyFont="1" applyAlignment="1"/>
    <xf numFmtId="0" fontId="5" fillId="0" borderId="47" xfId="0" applyFont="1" applyBorder="1" applyAlignment="1">
      <alignment horizontal="center"/>
    </xf>
    <xf numFmtId="0" fontId="5" fillId="0" borderId="0" xfId="0" applyFont="1" applyAlignment="1">
      <alignment shrinkToFit="1"/>
    </xf>
    <xf numFmtId="0" fontId="5" fillId="0" borderId="48" xfId="0" applyFont="1" applyBorder="1" applyAlignment="1">
      <alignment horizontal="center"/>
    </xf>
    <xf numFmtId="0" fontId="5" fillId="0" borderId="32" xfId="0" applyFont="1" applyBorder="1" applyAlignment="1"/>
    <xf numFmtId="0" fontId="5" fillId="0" borderId="10" xfId="0" applyFont="1" applyBorder="1" applyAlignment="1">
      <alignment shrinkToFit="1"/>
    </xf>
    <xf numFmtId="0" fontId="5" fillId="0" borderId="36" xfId="0" applyFont="1" applyBorder="1" applyAlignment="1"/>
    <xf numFmtId="0" fontId="5" fillId="0" borderId="49" xfId="0" applyFont="1" applyBorder="1" applyAlignment="1"/>
    <xf numFmtId="179" fontId="5" fillId="0" borderId="13" xfId="0" applyNumberFormat="1" applyFont="1" applyBorder="1" applyAlignment="1"/>
    <xf numFmtId="180" fontId="5" fillId="0" borderId="14" xfId="0" applyNumberFormat="1" applyFont="1" applyBorder="1" applyAlignment="1"/>
    <xf numFmtId="181" fontId="5" fillId="0" borderId="50" xfId="0" applyNumberFormat="1" applyFont="1" applyBorder="1" applyAlignment="1">
      <alignment horizontal="right"/>
    </xf>
    <xf numFmtId="178" fontId="5" fillId="0" borderId="51" xfId="0" applyNumberFormat="1" applyFont="1" applyBorder="1" applyAlignment="1"/>
    <xf numFmtId="178" fontId="5" fillId="0" borderId="29" xfId="0" applyNumberFormat="1" applyFont="1" applyBorder="1" applyAlignment="1"/>
    <xf numFmtId="179" fontId="5" fillId="0" borderId="17" xfId="0" applyNumberFormat="1" applyFont="1" applyBorder="1" applyAlignment="1"/>
    <xf numFmtId="180" fontId="5" fillId="0" borderId="15" xfId="0" applyNumberFormat="1" applyFont="1" applyBorder="1" applyAlignment="1"/>
    <xf numFmtId="0" fontId="5" fillId="0" borderId="30" xfId="0" applyFont="1" applyBorder="1" applyAlignment="1"/>
    <xf numFmtId="179" fontId="5" fillId="0" borderId="52" xfId="0" applyNumberFormat="1" applyFont="1" applyBorder="1" applyAlignment="1"/>
    <xf numFmtId="180" fontId="5" fillId="0" borderId="19" xfId="0" applyNumberFormat="1" applyFont="1" applyBorder="1" applyAlignment="1"/>
    <xf numFmtId="179" fontId="5" fillId="0" borderId="20" xfId="0" applyNumberFormat="1" applyFont="1" applyBorder="1" applyAlignment="1"/>
    <xf numFmtId="178" fontId="5" fillId="0" borderId="53" xfId="0" applyNumberFormat="1" applyFont="1" applyBorder="1" applyAlignment="1"/>
    <xf numFmtId="178" fontId="5" fillId="0" borderId="21" xfId="0" applyNumberFormat="1" applyFont="1" applyBorder="1" applyAlignment="1">
      <alignment horizontal="right"/>
    </xf>
    <xf numFmtId="0" fontId="5" fillId="0" borderId="54" xfId="0" applyFont="1" applyBorder="1" applyAlignment="1">
      <alignment horizontal="center"/>
    </xf>
    <xf numFmtId="0" fontId="5" fillId="0" borderId="55" xfId="0" applyFont="1" applyBorder="1" applyAlignment="1">
      <alignment horizontal="center"/>
    </xf>
    <xf numFmtId="178" fontId="5" fillId="0" borderId="43" xfId="0" applyNumberFormat="1" applyFont="1" applyBorder="1" applyAlignment="1"/>
    <xf numFmtId="0" fontId="5" fillId="0" borderId="49" xfId="0" applyFont="1" applyBorder="1" applyAlignment="1">
      <alignment horizontal="center"/>
    </xf>
    <xf numFmtId="183" fontId="5" fillId="0" borderId="17" xfId="0" applyNumberFormat="1" applyFont="1" applyBorder="1" applyAlignment="1"/>
    <xf numFmtId="178" fontId="5" fillId="0" borderId="56" xfId="0" applyNumberFormat="1" applyFont="1" applyBorder="1" applyAlignment="1"/>
    <xf numFmtId="178" fontId="5" fillId="0" borderId="57" xfId="0" applyNumberFormat="1" applyFont="1" applyBorder="1" applyAlignment="1"/>
    <xf numFmtId="178" fontId="5" fillId="0" borderId="58" xfId="0" applyNumberFormat="1" applyFont="1" applyBorder="1" applyAlignment="1"/>
    <xf numFmtId="178" fontId="5" fillId="0" borderId="59" xfId="0" applyNumberFormat="1" applyFont="1" applyBorder="1" applyAlignment="1"/>
    <xf numFmtId="183" fontId="5" fillId="0" borderId="39" xfId="0" applyNumberFormat="1" applyFont="1" applyBorder="1" applyAlignment="1"/>
    <xf numFmtId="179" fontId="5" fillId="0" borderId="0" xfId="0" applyNumberFormat="1" applyFont="1" applyAlignment="1"/>
    <xf numFmtId="178" fontId="5" fillId="0" borderId="60" xfId="0" applyNumberFormat="1" applyFont="1" applyBorder="1" applyAlignment="1"/>
    <xf numFmtId="0" fontId="5" fillId="0" borderId="46" xfId="0" applyFont="1" applyBorder="1" applyAlignment="1"/>
    <xf numFmtId="0" fontId="5" fillId="0" borderId="61" xfId="0" applyFont="1" applyBorder="1" applyAlignment="1"/>
    <xf numFmtId="0" fontId="5" fillId="0" borderId="14" xfId="0" applyFont="1" applyBorder="1" applyAlignment="1">
      <alignment horizontal="center"/>
    </xf>
    <xf numFmtId="0" fontId="5" fillId="0" borderId="62" xfId="0" applyFont="1" applyBorder="1" applyAlignment="1">
      <alignment horizontal="center"/>
    </xf>
    <xf numFmtId="178" fontId="5" fillId="0" borderId="35" xfId="0" applyNumberFormat="1" applyFont="1" applyBorder="1" applyAlignment="1"/>
    <xf numFmtId="178" fontId="5" fillId="0" borderId="26" xfId="0" applyNumberFormat="1" applyFont="1" applyBorder="1" applyAlignment="1"/>
    <xf numFmtId="179" fontId="5" fillId="0" borderId="15" xfId="0" applyNumberFormat="1" applyFont="1" applyBorder="1" applyAlignment="1"/>
    <xf numFmtId="178" fontId="5" fillId="0" borderId="52" xfId="0" applyNumberFormat="1" applyFont="1" applyBorder="1" applyAlignment="1"/>
    <xf numFmtId="179" fontId="5" fillId="0" borderId="63" xfId="0" applyNumberFormat="1" applyFont="1" applyBorder="1" applyAlignment="1"/>
    <xf numFmtId="0" fontId="5" fillId="0" borderId="64" xfId="0" applyFont="1" applyBorder="1" applyAlignment="1">
      <alignment horizontal="center"/>
    </xf>
    <xf numFmtId="38" fontId="5" fillId="0" borderId="60" xfId="1" applyFont="1" applyFill="1" applyBorder="1" applyAlignment="1"/>
    <xf numFmtId="0" fontId="5" fillId="0" borderId="65" xfId="0" applyFont="1" applyBorder="1" applyAlignment="1"/>
    <xf numFmtId="0" fontId="5" fillId="0" borderId="66" xfId="0" applyFont="1" applyBorder="1" applyAlignment="1"/>
    <xf numFmtId="0" fontId="5" fillId="0" borderId="13" xfId="0" applyFont="1" applyBorder="1" applyAlignment="1">
      <alignment horizontal="center"/>
    </xf>
    <xf numFmtId="38" fontId="5" fillId="0" borderId="48" xfId="1" applyFont="1" applyFill="1" applyBorder="1" applyAlignment="1"/>
    <xf numFmtId="38" fontId="5" fillId="0" borderId="62" xfId="1" applyFont="1" applyFill="1" applyBorder="1" applyAlignment="1"/>
    <xf numFmtId="38" fontId="5" fillId="0" borderId="10" xfId="1" applyFont="1" applyFill="1" applyBorder="1" applyAlignment="1"/>
    <xf numFmtId="0" fontId="5" fillId="0" borderId="17" xfId="0" applyFont="1" applyBorder="1" applyAlignment="1"/>
    <xf numFmtId="38" fontId="5" fillId="0" borderId="68" xfId="1" applyFont="1" applyFill="1" applyBorder="1" applyAlignment="1"/>
    <xf numFmtId="38" fontId="5" fillId="0" borderId="3" xfId="1" applyFont="1" applyFill="1" applyBorder="1" applyAlignment="1"/>
    <xf numFmtId="38" fontId="5" fillId="0" borderId="53" xfId="1" applyFont="1" applyFill="1" applyBorder="1" applyAlignment="1"/>
    <xf numFmtId="38" fontId="5" fillId="0" borderId="69" xfId="1" applyFont="1" applyFill="1" applyBorder="1" applyAlignment="1"/>
    <xf numFmtId="178" fontId="5" fillId="0" borderId="24" xfId="0" applyNumberFormat="1" applyFont="1" applyBorder="1" applyAlignment="1">
      <alignment horizontal="center"/>
    </xf>
    <xf numFmtId="178" fontId="5" fillId="0" borderId="11" xfId="0" applyNumberFormat="1" applyFont="1" applyBorder="1" applyAlignment="1">
      <alignment horizontal="center"/>
    </xf>
    <xf numFmtId="178" fontId="5" fillId="0" borderId="27" xfId="0" applyNumberFormat="1" applyFont="1" applyBorder="1" applyAlignment="1">
      <alignment horizontal="center"/>
    </xf>
    <xf numFmtId="178" fontId="5" fillId="0" borderId="70" xfId="0" applyNumberFormat="1" applyFont="1" applyBorder="1" applyAlignment="1"/>
    <xf numFmtId="0" fontId="5" fillId="0" borderId="41" xfId="0" applyFont="1" applyBorder="1" applyAlignment="1"/>
    <xf numFmtId="178" fontId="5" fillId="0" borderId="7" xfId="0" applyNumberFormat="1" applyFont="1" applyBorder="1" applyAlignment="1">
      <alignment horizontal="right"/>
    </xf>
    <xf numFmtId="178" fontId="5" fillId="0" borderId="71" xfId="0" applyNumberFormat="1" applyFont="1" applyBorder="1" applyAlignment="1"/>
    <xf numFmtId="178" fontId="5" fillId="0" borderId="3" xfId="0" applyNumberFormat="1" applyFont="1" applyBorder="1" applyAlignment="1">
      <alignment horizontal="right"/>
    </xf>
    <xf numFmtId="178" fontId="5" fillId="0" borderId="50" xfId="0" applyNumberFormat="1" applyFont="1" applyBorder="1" applyAlignment="1">
      <alignment horizontal="right"/>
    </xf>
    <xf numFmtId="178" fontId="5" fillId="0" borderId="16" xfId="0" applyNumberFormat="1" applyFont="1" applyBorder="1" applyAlignment="1"/>
    <xf numFmtId="184" fontId="5" fillId="0" borderId="15" xfId="0" applyNumberFormat="1" applyFont="1" applyBorder="1" applyAlignment="1"/>
    <xf numFmtId="182" fontId="5" fillId="0" borderId="72" xfId="0" applyNumberFormat="1" applyFont="1" applyBorder="1" applyAlignment="1"/>
    <xf numFmtId="182" fontId="5" fillId="0" borderId="68" xfId="0" applyNumberFormat="1" applyFont="1" applyBorder="1" applyAlignment="1"/>
    <xf numFmtId="0" fontId="5" fillId="0" borderId="18" xfId="0" applyFont="1" applyBorder="1" applyAlignment="1">
      <alignment horizontal="center"/>
    </xf>
    <xf numFmtId="182" fontId="5" fillId="0" borderId="73" xfId="0" applyNumberFormat="1" applyFont="1" applyBorder="1" applyAlignment="1"/>
    <xf numFmtId="182" fontId="5" fillId="0" borderId="44" xfId="0" applyNumberFormat="1" applyFont="1" applyBorder="1" applyAlignment="1"/>
    <xf numFmtId="0" fontId="5" fillId="0" borderId="14" xfId="0" applyFont="1" applyBorder="1" applyAlignment="1"/>
    <xf numFmtId="0" fontId="5" fillId="0" borderId="74" xfId="0" applyFont="1" applyBorder="1" applyAlignment="1">
      <alignment horizontal="center"/>
    </xf>
    <xf numFmtId="0" fontId="5" fillId="0" borderId="75" xfId="0" applyFont="1" applyBorder="1" applyAlignment="1"/>
    <xf numFmtId="0" fontId="5" fillId="0" borderId="76" xfId="0" applyFont="1" applyBorder="1" applyAlignment="1"/>
    <xf numFmtId="0" fontId="5" fillId="0" borderId="0" xfId="0" quotePrefix="1" applyFont="1" applyAlignment="1"/>
    <xf numFmtId="178" fontId="5" fillId="0" borderId="28" xfId="0" applyNumberFormat="1" applyFont="1" applyBorder="1" applyAlignment="1"/>
    <xf numFmtId="178" fontId="5" fillId="0" borderId="68" xfId="0" applyNumberFormat="1" applyFont="1" applyBorder="1" applyAlignment="1"/>
    <xf numFmtId="178" fontId="5" fillId="0" borderId="30" xfId="0" applyNumberFormat="1" applyFont="1" applyBorder="1" applyAlignment="1"/>
    <xf numFmtId="178" fontId="5" fillId="0" borderId="77" xfId="0" applyNumberFormat="1" applyFont="1" applyBorder="1" applyAlignment="1"/>
    <xf numFmtId="0" fontId="5" fillId="0" borderId="35" xfId="0" applyFont="1" applyBorder="1" applyAlignment="1">
      <alignment horizontal="center" shrinkToFit="1"/>
    </xf>
    <xf numFmtId="0" fontId="5" fillId="0" borderId="19" xfId="0" applyFont="1" applyBorder="1" applyAlignment="1"/>
    <xf numFmtId="0" fontId="7" fillId="0" borderId="0" xfId="0" applyFont="1" applyAlignment="1"/>
    <xf numFmtId="0" fontId="5" fillId="0" borderId="42" xfId="0" applyFont="1" applyBorder="1" applyAlignment="1"/>
    <xf numFmtId="0" fontId="5" fillId="0" borderId="44" xfId="0" applyFont="1" applyBorder="1" applyAlignment="1"/>
    <xf numFmtId="0" fontId="5" fillId="0" borderId="45" xfId="0" applyFont="1" applyBorder="1" applyAlignment="1"/>
    <xf numFmtId="0" fontId="5" fillId="0" borderId="10" xfId="0" applyFont="1" applyBorder="1" applyAlignment="1">
      <alignment horizontal="center" shrinkToFit="1"/>
    </xf>
    <xf numFmtId="183" fontId="5" fillId="0" borderId="14" xfId="0" applyNumberFormat="1" applyFont="1" applyBorder="1" applyAlignment="1"/>
    <xf numFmtId="183" fontId="5" fillId="0" borderId="15" xfId="0" applyNumberFormat="1" applyFont="1" applyBorder="1" applyAlignment="1"/>
    <xf numFmtId="178" fontId="5" fillId="0" borderId="42" xfId="0" applyNumberFormat="1" applyFont="1" applyBorder="1" applyAlignment="1"/>
    <xf numFmtId="177" fontId="5" fillId="0" borderId="15" xfId="0" applyNumberFormat="1" applyFont="1" applyBorder="1" applyAlignment="1"/>
    <xf numFmtId="185" fontId="5" fillId="0" borderId="0" xfId="0" applyNumberFormat="1" applyFont="1" applyAlignment="1"/>
    <xf numFmtId="183" fontId="5" fillId="0" borderId="20" xfId="0" applyNumberFormat="1" applyFont="1" applyBorder="1" applyAlignment="1"/>
    <xf numFmtId="178" fontId="5" fillId="0" borderId="78" xfId="0" applyNumberFormat="1" applyFont="1" applyBorder="1" applyAlignment="1"/>
    <xf numFmtId="178" fontId="5" fillId="0" borderId="65" xfId="0" applyNumberFormat="1" applyFont="1" applyBorder="1" applyAlignment="1"/>
    <xf numFmtId="178" fontId="5" fillId="0" borderId="62" xfId="0" applyNumberFormat="1" applyFont="1" applyBorder="1" applyAlignment="1"/>
    <xf numFmtId="0" fontId="5" fillId="0" borderId="79" xfId="0" applyFont="1" applyBorder="1" applyAlignment="1"/>
    <xf numFmtId="178" fontId="5" fillId="0" borderId="69" xfId="0" applyNumberFormat="1" applyFont="1" applyBorder="1" applyAlignment="1"/>
    <xf numFmtId="0" fontId="5" fillId="0" borderId="68" xfId="0" applyFont="1" applyBorder="1" applyAlignment="1"/>
    <xf numFmtId="178" fontId="5" fillId="0" borderId="63" xfId="0" applyNumberFormat="1" applyFont="1" applyBorder="1" applyAlignment="1"/>
    <xf numFmtId="0" fontId="5" fillId="0" borderId="78" xfId="0" applyFont="1" applyBorder="1" applyAlignment="1"/>
    <xf numFmtId="0" fontId="5" fillId="0" borderId="80" xfId="0" applyFont="1" applyBorder="1" applyAlignment="1"/>
    <xf numFmtId="0" fontId="5" fillId="0" borderId="81" xfId="0" applyFont="1" applyBorder="1" applyAlignment="1"/>
    <xf numFmtId="182" fontId="5" fillId="0" borderId="42" xfId="0" applyNumberFormat="1" applyFont="1" applyBorder="1" applyAlignment="1"/>
    <xf numFmtId="182" fontId="5" fillId="0" borderId="3" xfId="0" applyNumberFormat="1" applyFont="1" applyBorder="1" applyAlignment="1"/>
    <xf numFmtId="182" fontId="5" fillId="0" borderId="82" xfId="0" applyNumberFormat="1" applyFont="1" applyBorder="1" applyAlignment="1"/>
    <xf numFmtId="182" fontId="5" fillId="0" borderId="78" xfId="0" applyNumberFormat="1" applyFont="1" applyBorder="1" applyAlignment="1"/>
    <xf numFmtId="182" fontId="5" fillId="0" borderId="39" xfId="0" applyNumberFormat="1" applyFont="1" applyBorder="1" applyAlignment="1"/>
    <xf numFmtId="182" fontId="5" fillId="0" borderId="80" xfId="0" applyNumberFormat="1" applyFont="1" applyBorder="1" applyAlignment="1"/>
    <xf numFmtId="182" fontId="5" fillId="0" borderId="81" xfId="0" applyNumberFormat="1" applyFont="1" applyBorder="1" applyAlignment="1"/>
    <xf numFmtId="182" fontId="5" fillId="0" borderId="40" xfId="0" applyNumberFormat="1" applyFont="1" applyBorder="1" applyAlignment="1"/>
    <xf numFmtId="182" fontId="5" fillId="0" borderId="0" xfId="0" applyNumberFormat="1" applyFont="1" applyAlignment="1"/>
    <xf numFmtId="0" fontId="6" fillId="0" borderId="0" xfId="0" applyFont="1">
      <alignment vertical="center"/>
    </xf>
    <xf numFmtId="0" fontId="5" fillId="0" borderId="83" xfId="0" applyFont="1" applyBorder="1" applyAlignment="1"/>
    <xf numFmtId="182" fontId="5" fillId="0" borderId="10" xfId="0" applyNumberFormat="1" applyFont="1" applyBorder="1" applyAlignment="1">
      <alignment horizontal="center"/>
    </xf>
    <xf numFmtId="187" fontId="5" fillId="0" borderId="15" xfId="0" applyNumberFormat="1" applyFont="1" applyBorder="1" applyAlignment="1"/>
    <xf numFmtId="187" fontId="5" fillId="0" borderId="3" xfId="0" applyNumberFormat="1" applyFont="1" applyBorder="1" applyAlignment="1"/>
    <xf numFmtId="178" fontId="5" fillId="0" borderId="17" xfId="1" applyNumberFormat="1" applyFont="1" applyFill="1" applyBorder="1" applyAlignment="1"/>
    <xf numFmtId="191" fontId="5" fillId="0" borderId="17" xfId="1" applyNumberFormat="1" applyFont="1" applyFill="1" applyBorder="1" applyAlignment="1"/>
    <xf numFmtId="40" fontId="5" fillId="0" borderId="20" xfId="1" applyNumberFormat="1" applyFont="1" applyFill="1" applyBorder="1" applyAlignment="1"/>
    <xf numFmtId="182" fontId="5" fillId="0" borderId="63" xfId="0" applyNumberFormat="1" applyFont="1" applyBorder="1" applyAlignment="1"/>
    <xf numFmtId="191" fontId="5" fillId="0" borderId="63" xfId="1" applyNumberFormat="1" applyFont="1" applyFill="1" applyBorder="1" applyAlignment="1"/>
    <xf numFmtId="186" fontId="5" fillId="0" borderId="19" xfId="0" applyNumberFormat="1" applyFont="1" applyBorder="1" applyAlignment="1"/>
    <xf numFmtId="0" fontId="5" fillId="0" borderId="61" xfId="0" applyFont="1" applyBorder="1" applyAlignment="1">
      <alignment horizontal="center"/>
    </xf>
    <xf numFmtId="186" fontId="5" fillId="0" borderId="62" xfId="0" applyNumberFormat="1" applyFont="1" applyBorder="1" applyAlignment="1"/>
    <xf numFmtId="186" fontId="5" fillId="0" borderId="15" xfId="0" applyNumberFormat="1" applyFont="1" applyBorder="1" applyAlignment="1"/>
    <xf numFmtId="187" fontId="5" fillId="0" borderId="19" xfId="0" applyNumberFormat="1" applyFont="1" applyBorder="1" applyAlignment="1"/>
    <xf numFmtId="181" fontId="5" fillId="0" borderId="15" xfId="0" applyNumberFormat="1" applyFont="1" applyBorder="1" applyAlignment="1">
      <alignment horizontal="right"/>
    </xf>
    <xf numFmtId="182" fontId="5" fillId="0" borderId="1" xfId="0" applyNumberFormat="1" applyFont="1" applyBorder="1" applyAlignment="1">
      <alignment horizontal="right"/>
    </xf>
    <xf numFmtId="182" fontId="5" fillId="0" borderId="15" xfId="0" applyNumberFormat="1" applyFont="1" applyBorder="1" applyAlignment="1">
      <alignment horizontal="right"/>
    </xf>
    <xf numFmtId="183" fontId="5" fillId="0" borderId="63" xfId="0" applyNumberFormat="1" applyFont="1" applyBorder="1" applyAlignment="1"/>
    <xf numFmtId="182" fontId="5" fillId="0" borderId="19" xfId="0" applyNumberFormat="1" applyFont="1" applyBorder="1" applyAlignment="1">
      <alignment horizontal="right"/>
    </xf>
    <xf numFmtId="182" fontId="5" fillId="0" borderId="70" xfId="0" applyNumberFormat="1" applyFont="1" applyBorder="1" applyAlignment="1">
      <alignment horizontal="right"/>
    </xf>
    <xf numFmtId="178" fontId="5" fillId="0" borderId="61" xfId="0" applyNumberFormat="1" applyFont="1" applyBorder="1" applyAlignment="1">
      <alignment horizontal="center"/>
    </xf>
    <xf numFmtId="178" fontId="5" fillId="0" borderId="46" xfId="0" applyNumberFormat="1" applyFont="1" applyBorder="1" applyAlignment="1">
      <alignment horizontal="center"/>
    </xf>
    <xf numFmtId="178" fontId="5" fillId="0" borderId="47" xfId="0" applyNumberFormat="1" applyFont="1" applyBorder="1" applyAlignment="1">
      <alignment horizontal="center"/>
    </xf>
    <xf numFmtId="178" fontId="5" fillId="0" borderId="65" xfId="0" applyNumberFormat="1" applyFont="1" applyBorder="1" applyAlignment="1">
      <alignment horizontal="center"/>
    </xf>
    <xf numFmtId="178" fontId="5" fillId="0" borderId="0" xfId="0" applyNumberFormat="1" applyFont="1" applyAlignment="1">
      <alignment horizontal="center"/>
    </xf>
    <xf numFmtId="178" fontId="5" fillId="0" borderId="48" xfId="0" applyNumberFormat="1" applyFont="1" applyBorder="1" applyAlignment="1">
      <alignment horizontal="center"/>
    </xf>
    <xf numFmtId="178" fontId="5" fillId="0" borderId="62" xfId="0" applyNumberFormat="1" applyFont="1" applyBorder="1" applyAlignment="1">
      <alignment horizontal="center"/>
    </xf>
    <xf numFmtId="178" fontId="5" fillId="0" borderId="11" xfId="0" applyNumberFormat="1" applyFont="1" applyBorder="1" applyAlignment="1">
      <alignment horizontal="center" shrinkToFit="1"/>
    </xf>
    <xf numFmtId="0" fontId="5" fillId="0" borderId="48" xfId="0" applyFont="1" applyBorder="1" applyAlignment="1">
      <alignment horizontal="center" shrinkToFit="1"/>
    </xf>
    <xf numFmtId="0" fontId="5" fillId="0" borderId="62" xfId="0" applyFont="1" applyBorder="1" applyAlignment="1">
      <alignment horizontal="center" shrinkToFit="1"/>
    </xf>
    <xf numFmtId="178" fontId="7" fillId="0" borderId="0" xfId="0" applyNumberFormat="1" applyFont="1" applyAlignment="1">
      <alignment horizontal="center" shrinkToFit="1"/>
    </xf>
    <xf numFmtId="178" fontId="7" fillId="0" borderId="35" xfId="0" applyNumberFormat="1" applyFont="1" applyBorder="1" applyAlignment="1">
      <alignment horizontal="center"/>
    </xf>
    <xf numFmtId="178" fontId="7" fillId="0" borderId="48" xfId="0" applyNumberFormat="1" applyFont="1" applyBorder="1" applyAlignment="1">
      <alignment horizontal="center"/>
    </xf>
    <xf numFmtId="178" fontId="7" fillId="0" borderId="62" xfId="0" applyNumberFormat="1" applyFont="1" applyBorder="1" applyAlignment="1">
      <alignment horizontal="center"/>
    </xf>
    <xf numFmtId="178" fontId="5" fillId="0" borderId="84" xfId="0" applyNumberFormat="1" applyFont="1" applyBorder="1" applyAlignment="1"/>
    <xf numFmtId="178" fontId="5" fillId="0" borderId="85" xfId="0" applyNumberFormat="1" applyFont="1" applyBorder="1" applyAlignment="1"/>
    <xf numFmtId="178" fontId="5" fillId="0" borderId="86" xfId="0" applyNumberFormat="1" applyFont="1" applyBorder="1" applyAlignment="1"/>
    <xf numFmtId="178" fontId="5" fillId="0" borderId="87" xfId="0" applyNumberFormat="1" applyFont="1" applyBorder="1" applyAlignment="1"/>
    <xf numFmtId="178" fontId="5" fillId="0" borderId="88" xfId="0" applyNumberFormat="1" applyFont="1" applyBorder="1" applyAlignment="1"/>
    <xf numFmtId="178" fontId="5" fillId="0" borderId="89" xfId="0" applyNumberFormat="1" applyFont="1" applyBorder="1" applyAlignment="1"/>
    <xf numFmtId="178" fontId="5" fillId="0" borderId="90" xfId="0" applyNumberFormat="1" applyFont="1" applyBorder="1" applyAlignment="1"/>
    <xf numFmtId="178" fontId="5" fillId="0" borderId="91" xfId="0" applyNumberFormat="1" applyFont="1" applyBorder="1" applyAlignment="1"/>
    <xf numFmtId="178" fontId="5" fillId="0" borderId="92" xfId="0" applyNumberFormat="1" applyFont="1" applyBorder="1" applyAlignment="1"/>
    <xf numFmtId="178" fontId="5" fillId="0" borderId="93" xfId="0" applyNumberFormat="1" applyFont="1" applyBorder="1" applyAlignment="1"/>
    <xf numFmtId="178" fontId="5" fillId="0" borderId="94" xfId="0" applyNumberFormat="1" applyFont="1" applyBorder="1" applyAlignment="1"/>
    <xf numFmtId="178" fontId="5" fillId="0" borderId="95" xfId="0" applyNumberFormat="1" applyFont="1" applyBorder="1" applyAlignment="1"/>
    <xf numFmtId="178" fontId="5" fillId="0" borderId="96" xfId="0" applyNumberFormat="1" applyFont="1" applyBorder="1" applyAlignment="1"/>
    <xf numFmtId="178" fontId="5" fillId="0" borderId="97" xfId="0" applyNumberFormat="1" applyFont="1" applyBorder="1" applyAlignment="1"/>
    <xf numFmtId="178" fontId="5" fillId="0" borderId="98" xfId="0" applyNumberFormat="1" applyFont="1" applyBorder="1" applyAlignment="1"/>
    <xf numFmtId="0" fontId="5" fillId="0" borderId="99" xfId="0" applyFont="1" applyBorder="1" applyAlignment="1"/>
    <xf numFmtId="178" fontId="5" fillId="0" borderId="100" xfId="0" applyNumberFormat="1" applyFont="1" applyBorder="1" applyAlignment="1"/>
    <xf numFmtId="178" fontId="5" fillId="0" borderId="101" xfId="0" applyNumberFormat="1" applyFont="1" applyBorder="1" applyAlignment="1"/>
    <xf numFmtId="178" fontId="5" fillId="0" borderId="80" xfId="0" applyNumberFormat="1" applyFont="1" applyBorder="1" applyAlignment="1"/>
    <xf numFmtId="178" fontId="5" fillId="0" borderId="81" xfId="0" applyNumberFormat="1" applyFont="1" applyBorder="1" applyAlignment="1"/>
    <xf numFmtId="0" fontId="5" fillId="0" borderId="102" xfId="0" applyFont="1" applyBorder="1" applyAlignment="1">
      <alignment horizontal="center"/>
    </xf>
    <xf numFmtId="0" fontId="5" fillId="0" borderId="103" xfId="0" applyFont="1" applyBorder="1" applyAlignment="1">
      <alignment horizontal="center"/>
    </xf>
    <xf numFmtId="178" fontId="5" fillId="0" borderId="73" xfId="0" applyNumberFormat="1" applyFont="1" applyBorder="1" applyAlignment="1"/>
    <xf numFmtId="179" fontId="5" fillId="0" borderId="0" xfId="0" applyNumberFormat="1" applyFont="1" applyAlignment="1">
      <alignment horizontal="center"/>
    </xf>
    <xf numFmtId="178" fontId="5" fillId="0" borderId="6" xfId="0" applyNumberFormat="1" applyFont="1" applyBorder="1" applyAlignment="1"/>
    <xf numFmtId="184" fontId="5" fillId="0" borderId="8" xfId="0" applyNumberFormat="1" applyFont="1" applyBorder="1" applyAlignment="1">
      <alignment horizontal="right"/>
    </xf>
    <xf numFmtId="184" fontId="5" fillId="0" borderId="82" xfId="0" applyNumberFormat="1" applyFont="1" applyBorder="1" applyAlignment="1">
      <alignment horizontal="right"/>
    </xf>
    <xf numFmtId="184" fontId="5" fillId="0" borderId="40" xfId="0" applyNumberFormat="1" applyFont="1" applyBorder="1" applyAlignment="1">
      <alignment horizontal="right"/>
    </xf>
    <xf numFmtId="0" fontId="5" fillId="0" borderId="11" xfId="0" quotePrefix="1" applyFont="1" applyBorder="1" applyAlignment="1">
      <alignment horizontal="center"/>
    </xf>
    <xf numFmtId="0" fontId="5" fillId="0" borderId="2" xfId="0" applyFont="1" applyBorder="1" applyAlignment="1">
      <alignment horizontal="center"/>
    </xf>
    <xf numFmtId="0" fontId="5" fillId="0" borderId="15" xfId="0" applyFont="1" applyBorder="1" applyAlignment="1">
      <alignment shrinkToFit="1"/>
    </xf>
    <xf numFmtId="38" fontId="5" fillId="0" borderId="1" xfId="1" applyFont="1" applyFill="1" applyBorder="1" applyAlignment="1"/>
    <xf numFmtId="0" fontId="5" fillId="0" borderId="0" xfId="0" applyFont="1">
      <alignment vertical="center"/>
    </xf>
    <xf numFmtId="38" fontId="5" fillId="0" borderId="21" xfId="1" applyFont="1" applyFill="1" applyBorder="1" applyAlignment="1"/>
    <xf numFmtId="0" fontId="5" fillId="0" borderId="13" xfId="0" applyFont="1" applyBorder="1" applyAlignment="1"/>
    <xf numFmtId="0" fontId="5" fillId="0" borderId="104" xfId="0" applyFont="1" applyBorder="1" applyAlignment="1"/>
    <xf numFmtId="0" fontId="5" fillId="0" borderId="105" xfId="0" applyFont="1" applyBorder="1" applyAlignment="1"/>
    <xf numFmtId="178" fontId="5" fillId="0" borderId="0" xfId="0" applyNumberFormat="1" applyFont="1" applyAlignment="1">
      <alignment shrinkToFit="1"/>
    </xf>
    <xf numFmtId="178" fontId="5" fillId="0" borderId="15" xfId="1" applyNumberFormat="1" applyFont="1" applyFill="1" applyBorder="1" applyAlignment="1"/>
    <xf numFmtId="188" fontId="5" fillId="0" borderId="15" xfId="0" applyNumberFormat="1" applyFont="1" applyBorder="1" applyAlignment="1"/>
    <xf numFmtId="178" fontId="5" fillId="0" borderId="105" xfId="0" applyNumberFormat="1" applyFont="1" applyBorder="1" applyAlignment="1"/>
    <xf numFmtId="178" fontId="5" fillId="0" borderId="26" xfId="1" applyNumberFormat="1" applyFont="1" applyFill="1" applyBorder="1" applyAlignment="1"/>
    <xf numFmtId="188" fontId="5" fillId="0" borderId="26" xfId="0" applyNumberFormat="1" applyFont="1" applyBorder="1" applyAlignment="1"/>
    <xf numFmtId="188" fontId="5" fillId="0" borderId="19" xfId="0" applyNumberFormat="1" applyFont="1" applyBorder="1" applyAlignment="1"/>
    <xf numFmtId="188" fontId="5" fillId="0" borderId="17" xfId="0" applyNumberFormat="1" applyFont="1" applyBorder="1" applyAlignment="1"/>
    <xf numFmtId="178" fontId="5" fillId="0" borderId="36" xfId="0" applyNumberFormat="1" applyFont="1" applyBorder="1" applyAlignment="1"/>
    <xf numFmtId="178" fontId="5" fillId="0" borderId="106" xfId="0" applyNumberFormat="1" applyFont="1" applyBorder="1" applyAlignment="1"/>
    <xf numFmtId="188" fontId="5" fillId="0" borderId="0" xfId="0" applyNumberFormat="1" applyFont="1" applyAlignment="1"/>
    <xf numFmtId="178" fontId="5" fillId="0" borderId="61" xfId="0" applyNumberFormat="1" applyFont="1" applyBorder="1" applyAlignment="1"/>
    <xf numFmtId="179" fontId="5" fillId="0" borderId="65" xfId="0" applyNumberFormat="1" applyFont="1" applyBorder="1" applyAlignment="1"/>
    <xf numFmtId="178" fontId="5" fillId="0" borderId="83" xfId="0" applyNumberFormat="1" applyFont="1" applyBorder="1" applyAlignment="1"/>
    <xf numFmtId="179" fontId="5" fillId="0" borderId="69" xfId="0" applyNumberFormat="1" applyFont="1" applyBorder="1" applyAlignment="1"/>
    <xf numFmtId="179" fontId="5" fillId="0" borderId="6" xfId="0" applyNumberFormat="1" applyFont="1" applyBorder="1" applyAlignment="1"/>
    <xf numFmtId="179" fontId="5" fillId="0" borderId="7" xfId="0" applyNumberFormat="1" applyFont="1" applyBorder="1" applyAlignment="1"/>
    <xf numFmtId="179" fontId="5" fillId="0" borderId="42" xfId="0" applyNumberFormat="1" applyFont="1" applyBorder="1" applyAlignment="1"/>
    <xf numFmtId="179" fontId="5" fillId="0" borderId="3" xfId="0" applyNumberFormat="1" applyFont="1" applyBorder="1" applyAlignment="1"/>
    <xf numFmtId="179" fontId="5" fillId="0" borderId="83" xfId="0" applyNumberFormat="1" applyFont="1" applyBorder="1" applyAlignment="1"/>
    <xf numFmtId="178" fontId="5" fillId="0" borderId="107" xfId="0" applyNumberFormat="1" applyFont="1" applyBorder="1" applyAlignment="1"/>
    <xf numFmtId="178" fontId="5" fillId="0" borderId="14" xfId="0" applyNumberFormat="1" applyFont="1" applyBorder="1" applyAlignment="1">
      <alignment horizontal="center"/>
    </xf>
    <xf numFmtId="178" fontId="5" fillId="0" borderId="105" xfId="0" applyNumberFormat="1" applyFont="1" applyBorder="1" applyAlignment="1">
      <alignment horizontal="center"/>
    </xf>
    <xf numFmtId="178" fontId="5" fillId="0" borderId="10" xfId="0" applyNumberFormat="1" applyFont="1" applyBorder="1" applyAlignment="1"/>
    <xf numFmtId="178" fontId="5" fillId="0" borderId="50" xfId="0" applyNumberFormat="1" applyFont="1" applyBorder="1" applyAlignment="1">
      <alignment horizontal="center"/>
    </xf>
    <xf numFmtId="178" fontId="5" fillId="0" borderId="67" xfId="0" applyNumberFormat="1" applyFont="1" applyBorder="1" applyAlignment="1">
      <alignment horizontal="center"/>
    </xf>
    <xf numFmtId="178" fontId="5" fillId="0" borderId="29" xfId="0" applyNumberFormat="1" applyFont="1" applyBorder="1" applyAlignment="1">
      <alignment horizontal="center"/>
    </xf>
    <xf numFmtId="178" fontId="5" fillId="0" borderId="108" xfId="0" applyNumberFormat="1" applyFont="1" applyBorder="1" applyAlignment="1"/>
    <xf numFmtId="0" fontId="11" fillId="0" borderId="2" xfId="0" applyFont="1" applyBorder="1" applyAlignment="1"/>
    <xf numFmtId="178" fontId="5" fillId="0" borderId="23" xfId="0" applyNumberFormat="1" applyFont="1" applyBorder="1" applyAlignment="1">
      <alignment horizontal="center" shrinkToFit="1"/>
    </xf>
    <xf numFmtId="0" fontId="5" fillId="0" borderId="24" xfId="0" applyFont="1" applyBorder="1" applyAlignment="1">
      <alignment horizontal="center" shrinkToFit="1"/>
    </xf>
    <xf numFmtId="178" fontId="5" fillId="0" borderId="10" xfId="0" applyNumberFormat="1" applyFont="1" applyBorder="1" applyAlignment="1">
      <alignment horizontal="center" shrinkToFit="1"/>
    </xf>
    <xf numFmtId="0" fontId="5" fillId="0" borderId="11" xfId="0" applyFont="1" applyBorder="1" applyAlignment="1">
      <alignment horizontal="center" shrinkToFit="1"/>
    </xf>
    <xf numFmtId="38" fontId="5" fillId="0" borderId="71" xfId="1" applyFont="1" applyFill="1" applyBorder="1" applyAlignment="1"/>
    <xf numFmtId="0" fontId="5" fillId="0" borderId="0" xfId="0" applyFont="1" applyAlignment="1">
      <alignment horizontal="right"/>
    </xf>
    <xf numFmtId="0" fontId="5" fillId="0" borderId="1" xfId="0" applyFont="1" applyBorder="1" applyAlignment="1"/>
    <xf numFmtId="0" fontId="5" fillId="0" borderId="67" xfId="0" applyFont="1" applyBorder="1" applyAlignment="1"/>
    <xf numFmtId="178" fontId="5" fillId="0" borderId="27" xfId="0" applyNumberFormat="1" applyFont="1" applyBorder="1" applyAlignment="1"/>
    <xf numFmtId="0" fontId="5" fillId="0" borderId="50" xfId="0" applyFont="1" applyBorder="1" applyAlignment="1"/>
    <xf numFmtId="0" fontId="5" fillId="0" borderId="16" xfId="0" applyFont="1" applyBorder="1" applyAlignment="1"/>
    <xf numFmtId="0" fontId="5" fillId="0" borderId="105" xfId="0" applyFont="1" applyBorder="1" applyAlignment="1">
      <alignment horizontal="center"/>
    </xf>
    <xf numFmtId="182" fontId="5" fillId="0" borderId="50" xfId="0" applyNumberFormat="1" applyFont="1" applyBorder="1" applyAlignment="1"/>
    <xf numFmtId="182" fontId="5" fillId="0" borderId="0" xfId="0" applyNumberFormat="1" applyFont="1" applyAlignment="1">
      <alignment horizontal="right"/>
    </xf>
    <xf numFmtId="182" fontId="5" fillId="0" borderId="62" xfId="0" applyNumberFormat="1" applyFont="1" applyBorder="1" applyAlignment="1"/>
    <xf numFmtId="0" fontId="5" fillId="0" borderId="109" xfId="0" applyFont="1" applyBorder="1" applyAlignment="1"/>
    <xf numFmtId="182" fontId="5" fillId="0" borderId="17" xfId="0" applyNumberFormat="1" applyFont="1" applyBorder="1" applyAlignment="1">
      <alignment horizontal="right"/>
    </xf>
    <xf numFmtId="182" fontId="5" fillId="0" borderId="110" xfId="0" applyNumberFormat="1" applyFont="1" applyBorder="1" applyAlignment="1">
      <alignment horizontal="right"/>
    </xf>
    <xf numFmtId="182" fontId="5" fillId="0" borderId="29" xfId="0" applyNumberFormat="1" applyFont="1" applyBorder="1" applyAlignment="1">
      <alignment horizontal="right"/>
    </xf>
    <xf numFmtId="0" fontId="5" fillId="0" borderId="111" xfId="0" applyFont="1" applyBorder="1" applyAlignment="1"/>
    <xf numFmtId="182" fontId="5" fillId="0" borderId="26" xfId="0" applyNumberFormat="1" applyFont="1" applyBorder="1" applyAlignment="1"/>
    <xf numFmtId="0" fontId="5" fillId="0" borderId="42" xfId="0" applyFont="1" applyBorder="1" applyAlignment="1">
      <alignment horizontal="left"/>
    </xf>
    <xf numFmtId="0" fontId="5" fillId="0" borderId="42" xfId="0" applyFont="1" applyBorder="1" applyAlignment="1">
      <alignment shrinkToFit="1"/>
    </xf>
    <xf numFmtId="0" fontId="5" fillId="0" borderId="1" xfId="0" applyFont="1" applyBorder="1" applyAlignment="1">
      <alignment shrinkToFit="1"/>
    </xf>
    <xf numFmtId="0" fontId="5" fillId="0" borderId="21" xfId="0" applyFont="1" applyBorder="1" applyAlignment="1"/>
    <xf numFmtId="0" fontId="5" fillId="0" borderId="71" xfId="0" applyFont="1" applyBorder="1" applyAlignment="1">
      <alignment horizontal="center"/>
    </xf>
    <xf numFmtId="178" fontId="5" fillId="0" borderId="0" xfId="0" applyNumberFormat="1" applyFont="1" applyAlignment="1">
      <alignment horizontal="right"/>
    </xf>
    <xf numFmtId="190" fontId="5" fillId="0" borderId="104" xfId="1" applyNumberFormat="1" applyFont="1" applyFill="1" applyBorder="1" applyAlignment="1">
      <alignment horizontal="right" vertical="top"/>
    </xf>
    <xf numFmtId="0" fontId="5" fillId="0" borderId="104" xfId="0" applyFont="1" applyBorder="1" applyAlignment="1">
      <alignment horizontal="center"/>
    </xf>
    <xf numFmtId="0" fontId="5" fillId="0" borderId="34" xfId="0" applyFont="1" applyBorder="1" applyAlignment="1"/>
    <xf numFmtId="0" fontId="5" fillId="0" borderId="112" xfId="0" applyFont="1" applyBorder="1" applyAlignment="1"/>
    <xf numFmtId="0" fontId="5" fillId="0" borderId="113" xfId="0" applyFont="1" applyBorder="1" applyAlignment="1"/>
    <xf numFmtId="190" fontId="5" fillId="0" borderId="114" xfId="1" applyNumberFormat="1" applyFont="1" applyFill="1" applyBorder="1" applyAlignment="1">
      <alignment horizontal="right" vertical="top"/>
    </xf>
    <xf numFmtId="0" fontId="5" fillId="0" borderId="114" xfId="0" applyFont="1" applyBorder="1" applyAlignment="1">
      <alignment horizontal="center"/>
    </xf>
    <xf numFmtId="0" fontId="5" fillId="0" borderId="114" xfId="0" applyFont="1" applyBorder="1" applyAlignment="1"/>
    <xf numFmtId="0" fontId="5" fillId="0" borderId="115" xfId="0" applyFont="1" applyBorder="1" applyAlignment="1"/>
    <xf numFmtId="182" fontId="5" fillId="0" borderId="0" xfId="0" applyNumberFormat="1" applyFont="1" applyAlignment="1">
      <alignment horizontal="right" vertical="top"/>
    </xf>
    <xf numFmtId="0" fontId="5" fillId="0" borderId="82" xfId="0" applyFont="1" applyBorder="1" applyAlignment="1"/>
    <xf numFmtId="0" fontId="5" fillId="0" borderId="116" xfId="0" applyFont="1" applyBorder="1" applyAlignment="1"/>
    <xf numFmtId="0" fontId="5" fillId="0" borderId="117" xfId="0" applyFont="1" applyBorder="1" applyAlignment="1"/>
    <xf numFmtId="0" fontId="5" fillId="0" borderId="118" xfId="0" applyFont="1" applyBorder="1" applyAlignment="1"/>
    <xf numFmtId="0" fontId="5" fillId="0" borderId="119" xfId="0" applyFont="1" applyBorder="1" applyAlignment="1"/>
    <xf numFmtId="0" fontId="5" fillId="0" borderId="107" xfId="0" applyFont="1" applyBorder="1" applyAlignment="1"/>
    <xf numFmtId="0" fontId="5" fillId="0" borderId="104" xfId="0" applyFont="1" applyBorder="1" applyAlignment="1">
      <alignment horizontal="right"/>
    </xf>
    <xf numFmtId="179" fontId="5" fillId="0" borderId="0" xfId="0" applyNumberFormat="1" applyFont="1" applyAlignment="1">
      <alignment horizontal="right"/>
    </xf>
    <xf numFmtId="189" fontId="5" fillId="0" borderId="42" xfId="0" applyNumberFormat="1" applyFont="1" applyBorder="1" applyAlignment="1">
      <alignment horizontal="right"/>
    </xf>
    <xf numFmtId="0" fontId="5" fillId="0" borderId="120" xfId="0" applyFont="1" applyBorder="1" applyAlignment="1"/>
    <xf numFmtId="178" fontId="5" fillId="0" borderId="42" xfId="0" applyNumberFormat="1" applyFont="1" applyBorder="1" applyAlignment="1">
      <alignment horizontal="right"/>
    </xf>
    <xf numFmtId="0" fontId="5" fillId="0" borderId="69" xfId="0" applyFont="1" applyBorder="1" applyAlignment="1"/>
    <xf numFmtId="183" fontId="5" fillId="0" borderId="83" xfId="0" applyNumberFormat="1" applyFont="1" applyBorder="1" applyAlignment="1"/>
    <xf numFmtId="179" fontId="12" fillId="0" borderId="44" xfId="0" applyNumberFormat="1" applyFont="1" applyBorder="1" applyAlignment="1"/>
    <xf numFmtId="178" fontId="12" fillId="0" borderId="104" xfId="0" applyNumberFormat="1" applyFont="1" applyBorder="1" applyAlignment="1">
      <alignment horizontal="right"/>
    </xf>
    <xf numFmtId="0" fontId="12" fillId="0" borderId="118" xfId="0" applyFont="1" applyBorder="1" applyAlignment="1">
      <alignment horizontal="right"/>
    </xf>
    <xf numFmtId="0" fontId="12" fillId="0" borderId="0" xfId="0" applyFont="1" applyAlignment="1">
      <alignment horizontal="right"/>
    </xf>
    <xf numFmtId="0" fontId="12" fillId="0" borderId="104" xfId="0" applyFont="1" applyBorder="1" applyAlignment="1">
      <alignment horizontal="right"/>
    </xf>
    <xf numFmtId="179" fontId="12" fillId="0" borderId="0" xfId="0" applyNumberFormat="1" applyFont="1" applyAlignment="1">
      <alignment horizontal="right"/>
    </xf>
    <xf numFmtId="189" fontId="12" fillId="0" borderId="42" xfId="0" applyNumberFormat="1" applyFont="1" applyBorder="1" applyAlignment="1">
      <alignment horizontal="right"/>
    </xf>
    <xf numFmtId="38" fontId="12" fillId="0" borderId="0" xfId="1" applyFont="1" applyFill="1" applyBorder="1" applyAlignment="1">
      <alignment horizontal="right"/>
    </xf>
    <xf numFmtId="2" fontId="12" fillId="0" borderId="83" xfId="0" applyNumberFormat="1" applyFont="1" applyBorder="1" applyAlignment="1">
      <alignment horizontal="right"/>
    </xf>
    <xf numFmtId="178" fontId="12" fillId="0" borderId="1" xfId="0" applyNumberFormat="1" applyFont="1" applyBorder="1" applyAlignment="1"/>
    <xf numFmtId="178" fontId="12" fillId="0" borderId="21" xfId="0" applyNumberFormat="1" applyFont="1" applyBorder="1" applyAlignment="1"/>
    <xf numFmtId="0" fontId="5" fillId="0" borderId="4" xfId="0" applyFont="1" applyBorder="1" applyAlignment="1">
      <alignment horizontal="center"/>
    </xf>
    <xf numFmtId="0" fontId="5" fillId="0" borderId="65" xfId="0" applyFont="1" applyBorder="1" applyAlignment="1">
      <alignment horizontal="center"/>
    </xf>
    <xf numFmtId="0" fontId="5" fillId="0" borderId="99" xfId="0" applyFont="1" applyBorder="1" applyAlignment="1">
      <alignment horizontal="center"/>
    </xf>
    <xf numFmtId="0" fontId="5" fillId="0" borderId="67" xfId="0" applyFont="1" applyBorder="1" applyAlignment="1">
      <alignment horizontal="center"/>
    </xf>
    <xf numFmtId="0" fontId="5" fillId="0" borderId="9" xfId="0" applyFont="1" applyBorder="1" applyAlignment="1"/>
    <xf numFmtId="0" fontId="5" fillId="0" borderId="62" xfId="0" applyFont="1" applyBorder="1" applyAlignment="1"/>
    <xf numFmtId="178" fontId="5" fillId="0" borderId="46" xfId="0" applyNumberFormat="1" applyFont="1" applyBorder="1" applyAlignment="1">
      <alignment horizontal="left" vertical="top" wrapText="1"/>
    </xf>
    <xf numFmtId="178" fontId="5" fillId="0" borderId="61" xfId="0" applyNumberFormat="1" applyFont="1" applyBorder="1" applyAlignment="1">
      <alignment horizontal="left" vertical="top" wrapText="1"/>
    </xf>
    <xf numFmtId="178" fontId="5" fillId="0" borderId="33" xfId="0" applyNumberFormat="1" applyFont="1" applyBorder="1" applyAlignment="1">
      <alignment horizontal="left" vertical="top" wrapText="1"/>
    </xf>
    <xf numFmtId="178" fontId="5" fillId="0" borderId="35" xfId="0" applyNumberFormat="1" applyFont="1" applyBorder="1" applyAlignment="1">
      <alignment horizontal="left" vertical="top" wrapText="1"/>
    </xf>
    <xf numFmtId="178" fontId="5" fillId="0" borderId="0" xfId="0" applyNumberFormat="1" applyFont="1" applyAlignment="1">
      <alignment horizontal="left" vertical="top" wrapText="1"/>
    </xf>
    <xf numFmtId="178" fontId="5" fillId="0" borderId="34" xfId="0" applyNumberFormat="1" applyFont="1" applyBorder="1" applyAlignment="1">
      <alignment horizontal="left" vertical="top" wrapText="1"/>
    </xf>
    <xf numFmtId="178" fontId="5" fillId="0" borderId="121" xfId="0" applyNumberFormat="1" applyFont="1" applyBorder="1" applyAlignment="1">
      <alignment horizontal="left" vertical="top" wrapText="1"/>
    </xf>
    <xf numFmtId="178" fontId="5" fillId="0" borderId="83" xfId="0" applyNumberFormat="1" applyFont="1" applyBorder="1" applyAlignment="1">
      <alignment horizontal="left" vertical="top" wrapText="1"/>
    </xf>
    <xf numFmtId="178" fontId="5" fillId="0" borderId="107" xfId="0" applyNumberFormat="1" applyFont="1" applyBorder="1" applyAlignment="1">
      <alignment horizontal="left" vertical="top"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179" fontId="5" fillId="0" borderId="46" xfId="0" applyNumberFormat="1" applyFont="1" applyBorder="1" applyAlignment="1">
      <alignment horizontal="left" vertical="top" wrapText="1"/>
    </xf>
    <xf numFmtId="179" fontId="5" fillId="0" borderId="61" xfId="0" applyNumberFormat="1" applyFont="1" applyBorder="1" applyAlignment="1">
      <alignment horizontal="left" vertical="top" wrapText="1"/>
    </xf>
    <xf numFmtId="179" fontId="5" fillId="0" borderId="33" xfId="0" applyNumberFormat="1" applyFont="1" applyBorder="1" applyAlignment="1">
      <alignment horizontal="left" vertical="top" wrapText="1"/>
    </xf>
    <xf numFmtId="179" fontId="5" fillId="0" borderId="121" xfId="0" applyNumberFormat="1" applyFont="1" applyBorder="1" applyAlignment="1">
      <alignment horizontal="left" vertical="top" wrapText="1"/>
    </xf>
    <xf numFmtId="179" fontId="5" fillId="0" borderId="83" xfId="0" applyNumberFormat="1" applyFont="1" applyBorder="1" applyAlignment="1">
      <alignment horizontal="left" vertical="top" wrapText="1"/>
    </xf>
    <xf numFmtId="179" fontId="5" fillId="0" borderId="107" xfId="0" applyNumberFormat="1" applyFont="1" applyBorder="1" applyAlignment="1">
      <alignment horizontal="left" vertical="top" wrapText="1"/>
    </xf>
    <xf numFmtId="178" fontId="5" fillId="0" borderId="23" xfId="0" applyNumberFormat="1" applyFont="1" applyBorder="1" applyAlignment="1">
      <alignment horizontal="center" vertical="top" wrapText="1"/>
    </xf>
    <xf numFmtId="178" fontId="5" fillId="0" borderId="10" xfId="0" applyNumberFormat="1" applyFont="1" applyBorder="1" applyAlignment="1">
      <alignment horizontal="center" vertical="top" wrapText="1"/>
    </xf>
    <xf numFmtId="178" fontId="5" fillId="0" borderId="5" xfId="0" applyNumberFormat="1" applyFont="1" applyBorder="1" applyAlignment="1">
      <alignment horizontal="center"/>
    </xf>
    <xf numFmtId="178" fontId="5" fillId="0" borderId="6" xfId="0" applyNumberFormat="1" applyFont="1" applyBorder="1" applyAlignment="1">
      <alignment horizontal="center"/>
    </xf>
    <xf numFmtId="178" fontId="5" fillId="0" borderId="7" xfId="0" applyNumberFormat="1" applyFont="1" applyBorder="1" applyAlignment="1">
      <alignment horizontal="center"/>
    </xf>
    <xf numFmtId="0" fontId="5" fillId="0" borderId="41" xfId="0" applyFont="1" applyBorder="1" applyAlignment="1">
      <alignment horizontal="center"/>
    </xf>
    <xf numFmtId="0" fontId="5" fillId="0" borderId="8" xfId="0" applyFont="1" applyBorder="1" applyAlignment="1">
      <alignment horizontal="center"/>
    </xf>
    <xf numFmtId="0" fontId="5" fillId="0" borderId="43" xfId="0" applyFont="1" applyBorder="1" applyAlignment="1">
      <alignment horizontal="center"/>
    </xf>
    <xf numFmtId="0" fontId="6" fillId="0" borderId="44" xfId="0" applyFont="1" applyBorder="1" applyAlignment="1"/>
    <xf numFmtId="0" fontId="6" fillId="0" borderId="45" xfId="0" applyFont="1" applyBorder="1" applyAlignment="1"/>
    <xf numFmtId="0" fontId="5" fillId="0" borderId="41"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43" xfId="0" applyFont="1" applyBorder="1" applyAlignment="1">
      <alignment horizontal="left" vertical="top"/>
    </xf>
    <xf numFmtId="0" fontId="5" fillId="0" borderId="44" xfId="0" applyFont="1" applyBorder="1" applyAlignment="1">
      <alignment horizontal="left" vertical="top"/>
    </xf>
    <xf numFmtId="0" fontId="5" fillId="0" borderId="40" xfId="0" applyFont="1" applyBorder="1" applyAlignment="1">
      <alignment horizontal="left" vertical="top"/>
    </xf>
    <xf numFmtId="178" fontId="5" fillId="0" borderId="65" xfId="0" applyNumberFormat="1" applyFont="1" applyBorder="1" applyAlignment="1">
      <alignment horizontal="left" vertical="top" wrapText="1"/>
    </xf>
    <xf numFmtId="178" fontId="5" fillId="0" borderId="62" xfId="0" applyNumberFormat="1" applyFont="1" applyBorder="1" applyAlignment="1">
      <alignment horizontal="left" vertical="top" wrapText="1"/>
    </xf>
    <xf numFmtId="178" fontId="5" fillId="0" borderId="69" xfId="0" applyNumberFormat="1" applyFont="1" applyBorder="1" applyAlignment="1">
      <alignment horizontal="left" vertical="top" wrapText="1"/>
    </xf>
    <xf numFmtId="0" fontId="7" fillId="0" borderId="14" xfId="0" applyFont="1" applyBorder="1" applyAlignment="1">
      <alignment vertical="top" wrapText="1"/>
    </xf>
    <xf numFmtId="0" fontId="9" fillId="0" borderId="10" xfId="0" applyFont="1" applyBorder="1" applyAlignment="1">
      <alignment vertical="top" wrapText="1"/>
    </xf>
    <xf numFmtId="0" fontId="9" fillId="0" borderId="26" xfId="0" applyFont="1" applyBorder="1" applyAlignment="1">
      <alignment vertical="top" wrapText="1"/>
    </xf>
    <xf numFmtId="178" fontId="10" fillId="0" borderId="13" xfId="0" applyNumberFormat="1" applyFont="1" applyBorder="1" applyAlignment="1">
      <alignment horizontal="left" vertical="center" wrapText="1"/>
    </xf>
    <xf numFmtId="178" fontId="10" fillId="0" borderId="50" xfId="0" applyNumberFormat="1" applyFont="1" applyBorder="1" applyAlignment="1">
      <alignment horizontal="left" vertical="center" wrapText="1"/>
    </xf>
    <xf numFmtId="178" fontId="10" fillId="0" borderId="35" xfId="0" applyNumberFormat="1" applyFont="1" applyBorder="1" applyAlignment="1">
      <alignment horizontal="left" vertical="center" wrapText="1"/>
    </xf>
    <xf numFmtId="178" fontId="10" fillId="0" borderId="62" xfId="0" applyNumberFormat="1" applyFont="1" applyBorder="1" applyAlignment="1">
      <alignment horizontal="left" vertical="center" wrapText="1"/>
    </xf>
    <xf numFmtId="178" fontId="10" fillId="0" borderId="121" xfId="0" applyNumberFormat="1" applyFont="1" applyBorder="1" applyAlignment="1">
      <alignment horizontal="left" vertical="center" wrapText="1"/>
    </xf>
    <xf numFmtId="178" fontId="10" fillId="0" borderId="69" xfId="0" applyNumberFormat="1" applyFont="1" applyBorder="1" applyAlignment="1">
      <alignment horizontal="left" vertical="center" wrapText="1"/>
    </xf>
    <xf numFmtId="0" fontId="5" fillId="0" borderId="99" xfId="0" applyFont="1" applyBorder="1" applyAlignment="1">
      <alignment horizontal="center"/>
    </xf>
    <xf numFmtId="0" fontId="5" fillId="0" borderId="67"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28" xfId="0" applyFont="1" applyBorder="1" applyAlignment="1">
      <alignment horizontal="center"/>
    </xf>
    <xf numFmtId="0" fontId="5" fillId="0" borderId="15" xfId="0" applyFont="1" applyBorder="1" applyAlignment="1">
      <alignment horizontal="center"/>
    </xf>
    <xf numFmtId="0" fontId="5" fillId="0" borderId="12" xfId="0" applyFont="1" applyBorder="1" applyAlignment="1">
      <alignment horizontal="left"/>
    </xf>
    <xf numFmtId="0" fontId="5" fillId="0" borderId="50" xfId="0" applyFont="1" applyBorder="1" applyAlignment="1">
      <alignment horizontal="left"/>
    </xf>
    <xf numFmtId="0" fontId="5" fillId="0" borderId="99" xfId="0" applyFont="1" applyBorder="1" applyAlignment="1">
      <alignment horizontal="left"/>
    </xf>
    <xf numFmtId="0" fontId="5" fillId="0" borderId="67" xfId="0" applyFont="1" applyBorder="1" applyAlignment="1">
      <alignment horizontal="left"/>
    </xf>
    <xf numFmtId="0" fontId="5" fillId="0" borderId="45" xfId="0" applyFont="1" applyBorder="1" applyAlignment="1">
      <alignment horizontal="center"/>
    </xf>
    <xf numFmtId="0" fontId="5" fillId="0" borderId="9" xfId="0" applyFont="1" applyBorder="1" applyAlignment="1">
      <alignment horizontal="left" shrinkToFit="1"/>
    </xf>
    <xf numFmtId="0" fontId="13" fillId="0" borderId="62" xfId="0" applyFont="1" applyBorder="1" applyAlignment="1">
      <alignment horizontal="left" shrinkToFit="1"/>
    </xf>
    <xf numFmtId="0" fontId="5" fillId="0" borderId="12" xfId="0" applyFont="1" applyBorder="1" applyAlignment="1">
      <alignment horizontal="left" vertical="top" wrapText="1"/>
    </xf>
    <xf numFmtId="0" fontId="5" fillId="0" borderId="50" xfId="0" applyFont="1" applyBorder="1" applyAlignment="1">
      <alignment horizontal="left" vertical="top" wrapText="1"/>
    </xf>
    <xf numFmtId="0" fontId="5" fillId="0" borderId="9" xfId="0" applyFont="1" applyBorder="1" applyAlignment="1">
      <alignment horizontal="left" vertical="top" wrapText="1"/>
    </xf>
    <xf numFmtId="0" fontId="5" fillId="0" borderId="62" xfId="0" applyFont="1" applyBorder="1" applyAlignment="1">
      <alignment horizontal="left" vertical="top" wrapText="1"/>
    </xf>
    <xf numFmtId="0" fontId="5" fillId="0" borderId="79" xfId="0" applyFont="1" applyBorder="1" applyAlignment="1">
      <alignment horizontal="left" vertical="top" wrapText="1"/>
    </xf>
    <xf numFmtId="0" fontId="5" fillId="0" borderId="69" xfId="0" applyFont="1" applyBorder="1" applyAlignment="1">
      <alignment horizontal="left" vertical="top" wrapText="1"/>
    </xf>
    <xf numFmtId="0" fontId="5" fillId="0" borderId="13" xfId="0" applyFont="1" applyBorder="1" applyAlignment="1">
      <alignment horizontal="left" vertical="top" wrapText="1"/>
    </xf>
    <xf numFmtId="0" fontId="5" fillId="0" borderId="104" xfId="0" applyFont="1" applyBorder="1" applyAlignment="1">
      <alignment horizontal="left" vertical="top" wrapText="1"/>
    </xf>
    <xf numFmtId="0" fontId="5" fillId="0" borderId="82" xfId="0" applyFont="1" applyBorder="1" applyAlignment="1">
      <alignment horizontal="left" vertical="top" wrapText="1"/>
    </xf>
    <xf numFmtId="0" fontId="5" fillId="0" borderId="35" xfId="0" applyFont="1" applyBorder="1" applyAlignment="1">
      <alignment horizontal="left" vertical="top" wrapText="1"/>
    </xf>
    <xf numFmtId="0" fontId="5" fillId="0" borderId="0" xfId="0" applyFont="1" applyAlignment="1">
      <alignment horizontal="left" vertical="top" wrapText="1"/>
    </xf>
    <xf numFmtId="0" fontId="5" fillId="0" borderId="34" xfId="0" applyFont="1" applyBorder="1" applyAlignment="1">
      <alignment horizontal="left" vertical="top" wrapText="1"/>
    </xf>
    <xf numFmtId="0" fontId="5" fillId="0" borderId="121" xfId="0" applyFont="1" applyBorder="1" applyAlignment="1">
      <alignment horizontal="left" vertical="top" wrapText="1"/>
    </xf>
    <xf numFmtId="0" fontId="5" fillId="0" borderId="83" xfId="0" applyFont="1" applyBorder="1" applyAlignment="1">
      <alignment horizontal="left" vertical="top" wrapText="1"/>
    </xf>
    <xf numFmtId="0" fontId="5" fillId="0" borderId="107" xfId="0" applyFont="1" applyBorder="1" applyAlignment="1">
      <alignment horizontal="left" vertical="top" wrapTex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 xfId="0" applyFont="1" applyBorder="1" applyAlignment="1">
      <alignment horizontal="center"/>
    </xf>
    <xf numFmtId="0" fontId="5" fillId="0" borderId="65" xfId="0" applyFont="1" applyBorder="1" applyAlignment="1">
      <alignment horizontal="center"/>
    </xf>
    <xf numFmtId="0" fontId="5" fillId="0" borderId="24" xfId="0" applyFont="1" applyBorder="1" applyAlignment="1">
      <alignment horizontal="center" vertical="top"/>
    </xf>
    <xf numFmtId="0" fontId="5" fillId="0" borderId="11" xfId="0" applyFont="1" applyBorder="1" applyAlignment="1">
      <alignment horizontal="center" vertical="top"/>
    </xf>
    <xf numFmtId="0" fontId="5" fillId="0" borderId="27" xfId="0" applyFont="1" applyBorder="1" applyAlignment="1">
      <alignment horizontal="center" vertical="top"/>
    </xf>
    <xf numFmtId="182" fontId="5" fillId="0" borderId="16" xfId="0" applyNumberFormat="1" applyFont="1" applyBorder="1" applyAlignment="1">
      <alignment horizontal="center"/>
    </xf>
    <xf numFmtId="182" fontId="5" fillId="0" borderId="11" xfId="0" applyNumberFormat="1" applyFont="1" applyBorder="1" applyAlignment="1">
      <alignment horizontal="center"/>
    </xf>
    <xf numFmtId="182" fontId="5" fillId="0" borderId="27" xfId="0" applyNumberFormat="1" applyFont="1" applyBorder="1" applyAlignment="1">
      <alignment horizontal="center"/>
    </xf>
    <xf numFmtId="0" fontId="5" fillId="0" borderId="9" xfId="0" applyFont="1" applyBorder="1" applyAlignment="1">
      <alignment horizontal="left"/>
    </xf>
    <xf numFmtId="0" fontId="5" fillId="0" borderId="62" xfId="0" applyFont="1" applyBorder="1" applyAlignment="1">
      <alignment horizontal="left"/>
    </xf>
    <xf numFmtId="0" fontId="5" fillId="0" borderId="62" xfId="0" applyFont="1" applyBorder="1" applyAlignment="1">
      <alignment horizontal="left" shrinkToFit="1"/>
    </xf>
    <xf numFmtId="0" fontId="5" fillId="0" borderId="9" xfId="0" applyFont="1" applyBorder="1" applyAlignment="1"/>
    <xf numFmtId="0" fontId="5" fillId="0" borderId="62" xfId="0" applyFont="1" applyBorder="1" applyAlignment="1"/>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133350</xdr:colOff>
      <xdr:row>181</xdr:row>
      <xdr:rowOff>9525</xdr:rowOff>
    </xdr:from>
    <xdr:to>
      <xdr:col>3</xdr:col>
      <xdr:colOff>314325</xdr:colOff>
      <xdr:row>182</xdr:row>
      <xdr:rowOff>9525</xdr:rowOff>
    </xdr:to>
    <xdr:sp macro="" textlink="">
      <xdr:nvSpPr>
        <xdr:cNvPr id="10" name="円/楕円 9">
          <a:extLst>
            <a:ext uri="{FF2B5EF4-FFF2-40B4-BE49-F238E27FC236}">
              <a16:creationId xmlns:a16="http://schemas.microsoft.com/office/drawing/2014/main" id="{D623ECBA-7454-F3E3-1B5C-0B592710BAA0}"/>
            </a:ext>
          </a:extLst>
        </xdr:cNvPr>
        <xdr:cNvSpPr/>
      </xdr:nvSpPr>
      <xdr:spPr>
        <a:xfrm>
          <a:off x="232410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219075</xdr:colOff>
      <xdr:row>181</xdr:row>
      <xdr:rowOff>9525</xdr:rowOff>
    </xdr:from>
    <xdr:to>
      <xdr:col>4</xdr:col>
      <xdr:colOff>400050</xdr:colOff>
      <xdr:row>182</xdr:row>
      <xdr:rowOff>9525</xdr:rowOff>
    </xdr:to>
    <xdr:sp macro="" textlink="">
      <xdr:nvSpPr>
        <xdr:cNvPr id="11" name="円/楕円 10">
          <a:extLst>
            <a:ext uri="{FF2B5EF4-FFF2-40B4-BE49-F238E27FC236}">
              <a16:creationId xmlns:a16="http://schemas.microsoft.com/office/drawing/2014/main" id="{4416473A-4B63-23D1-9251-A9F10DD8B33D}"/>
            </a:ext>
          </a:extLst>
        </xdr:cNvPr>
        <xdr:cNvSpPr/>
      </xdr:nvSpPr>
      <xdr:spPr>
        <a:xfrm>
          <a:off x="3533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504825</xdr:colOff>
      <xdr:row>181</xdr:row>
      <xdr:rowOff>9525</xdr:rowOff>
    </xdr:from>
    <xdr:to>
      <xdr:col>5</xdr:col>
      <xdr:colOff>685800</xdr:colOff>
      <xdr:row>182</xdr:row>
      <xdr:rowOff>9525</xdr:rowOff>
    </xdr:to>
    <xdr:sp macro="" textlink="">
      <xdr:nvSpPr>
        <xdr:cNvPr id="12" name="円/楕円 11">
          <a:extLst>
            <a:ext uri="{FF2B5EF4-FFF2-40B4-BE49-F238E27FC236}">
              <a16:creationId xmlns:a16="http://schemas.microsoft.com/office/drawing/2014/main" id="{4501319A-5D44-479D-767A-9B3F631125B0}"/>
            </a:ext>
          </a:extLst>
        </xdr:cNvPr>
        <xdr:cNvSpPr/>
      </xdr:nvSpPr>
      <xdr:spPr>
        <a:xfrm>
          <a:off x="48958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400050</xdr:colOff>
      <xdr:row>181</xdr:row>
      <xdr:rowOff>9525</xdr:rowOff>
    </xdr:from>
    <xdr:to>
      <xdr:col>6</xdr:col>
      <xdr:colOff>581025</xdr:colOff>
      <xdr:row>182</xdr:row>
      <xdr:rowOff>9525</xdr:rowOff>
    </xdr:to>
    <xdr:sp macro="" textlink="">
      <xdr:nvSpPr>
        <xdr:cNvPr id="13" name="円/楕円 12">
          <a:extLst>
            <a:ext uri="{FF2B5EF4-FFF2-40B4-BE49-F238E27FC236}">
              <a16:creationId xmlns:a16="http://schemas.microsoft.com/office/drawing/2014/main" id="{C5FB39AE-5195-4700-5611-A5149FFF6417}"/>
            </a:ext>
          </a:extLst>
        </xdr:cNvPr>
        <xdr:cNvSpPr/>
      </xdr:nvSpPr>
      <xdr:spPr>
        <a:xfrm>
          <a:off x="6200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504825</xdr:colOff>
      <xdr:row>181</xdr:row>
      <xdr:rowOff>0</xdr:rowOff>
    </xdr:from>
    <xdr:to>
      <xdr:col>7</xdr:col>
      <xdr:colOff>685800</xdr:colOff>
      <xdr:row>182</xdr:row>
      <xdr:rowOff>0</xdr:rowOff>
    </xdr:to>
    <xdr:sp macro="" textlink="">
      <xdr:nvSpPr>
        <xdr:cNvPr id="14" name="円/楕円 13">
          <a:extLst>
            <a:ext uri="{FF2B5EF4-FFF2-40B4-BE49-F238E27FC236}">
              <a16:creationId xmlns:a16="http://schemas.microsoft.com/office/drawing/2014/main" id="{3F84C441-2AB3-9920-EF15-4EED462611AF}"/>
            </a:ext>
          </a:extLst>
        </xdr:cNvPr>
        <xdr:cNvSpPr/>
      </xdr:nvSpPr>
      <xdr:spPr>
        <a:xfrm>
          <a:off x="74866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4"/>
  <sheetViews>
    <sheetView tabSelected="1" view="pageBreakPreview" zoomScaleNormal="100" zoomScaleSheetLayoutView="100" workbookViewId="0">
      <selection activeCell="O20" sqref="O20"/>
    </sheetView>
  </sheetViews>
  <sheetFormatPr defaultColWidth="9" defaultRowHeight="12"/>
  <cols>
    <col min="1" max="1" width="2.140625" style="1" customWidth="1"/>
    <col min="2" max="2" width="12.7109375" style="1" customWidth="1"/>
    <col min="3" max="3" width="13.85546875" style="1" customWidth="1"/>
    <col min="4" max="4" width="14.7109375" style="1" customWidth="1"/>
    <col min="5" max="5" width="14.140625" style="1" customWidth="1"/>
    <col min="6" max="6" width="18.42578125" style="1" customWidth="1"/>
    <col min="7" max="7" width="15.42578125" style="1" customWidth="1"/>
    <col min="8" max="8" width="18" style="1" customWidth="1"/>
    <col min="9" max="9" width="15.140625" style="1" customWidth="1"/>
    <col min="10" max="10" width="18.42578125" style="1" customWidth="1"/>
    <col min="11" max="14" width="12.7109375" style="1" customWidth="1"/>
    <col min="15" max="15" width="13.42578125" style="1" customWidth="1"/>
    <col min="16" max="17" width="12.7109375" style="1" customWidth="1"/>
    <col min="18" max="16384" width="9" style="1"/>
  </cols>
  <sheetData>
    <row r="1" spans="1:7" ht="14.25">
      <c r="A1" s="1" t="s">
        <v>0</v>
      </c>
      <c r="B1" s="79"/>
    </row>
    <row r="2" spans="1:7">
      <c r="A2" s="1" t="s">
        <v>1</v>
      </c>
      <c r="D2" s="80" t="s">
        <v>2</v>
      </c>
      <c r="E2" s="80"/>
      <c r="G2" s="1" t="s">
        <v>2</v>
      </c>
    </row>
    <row r="3" spans="1:7">
      <c r="B3" s="1" t="s">
        <v>3</v>
      </c>
    </row>
    <row r="4" spans="1:7">
      <c r="B4" s="1" t="s">
        <v>4</v>
      </c>
    </row>
    <row r="5" spans="1:7">
      <c r="B5" s="1" t="s">
        <v>5</v>
      </c>
    </row>
    <row r="7" spans="1:7">
      <c r="B7" s="1" t="s">
        <v>6</v>
      </c>
    </row>
    <row r="8" spans="1:7" ht="12.75" thickBot="1">
      <c r="B8" s="1" t="s">
        <v>7</v>
      </c>
    </row>
    <row r="9" spans="1:7">
      <c r="B9" s="42"/>
      <c r="C9" s="81" t="s">
        <v>8</v>
      </c>
      <c r="D9" s="81" t="s">
        <v>9</v>
      </c>
      <c r="E9" s="44" t="s">
        <v>10</v>
      </c>
    </row>
    <row r="10" spans="1:7">
      <c r="B10" s="45" t="s">
        <v>11</v>
      </c>
      <c r="C10" s="82" t="s">
        <v>12</v>
      </c>
      <c r="D10" s="82" t="s">
        <v>13</v>
      </c>
      <c r="E10" s="47" t="s">
        <v>14</v>
      </c>
    </row>
    <row r="11" spans="1:7">
      <c r="B11" s="32"/>
      <c r="C11" s="83"/>
      <c r="D11" s="83"/>
      <c r="E11" s="12" t="s">
        <v>15</v>
      </c>
    </row>
    <row r="12" spans="1:7">
      <c r="B12" s="32"/>
      <c r="C12" s="83" t="s">
        <v>16</v>
      </c>
      <c r="D12" s="83" t="s">
        <v>16</v>
      </c>
      <c r="E12" s="34" t="s">
        <v>17</v>
      </c>
    </row>
    <row r="13" spans="1:7">
      <c r="B13" s="52"/>
      <c r="C13" s="84"/>
      <c r="D13" s="84"/>
      <c r="E13" s="85" t="str">
        <f>IF(C13=0,"-",D13/C13)</f>
        <v>-</v>
      </c>
    </row>
    <row r="14" spans="1:7">
      <c r="B14" s="52"/>
      <c r="C14" s="86"/>
      <c r="D14" s="86"/>
      <c r="E14" s="85" t="str">
        <f>IF(C14=0,"-",D14/C14)</f>
        <v>-</v>
      </c>
    </row>
    <row r="15" spans="1:7">
      <c r="B15" s="52"/>
      <c r="C15" s="86"/>
      <c r="D15" s="86"/>
      <c r="E15" s="85" t="str">
        <f>IF(C15=0,"-",D15/C15)</f>
        <v>-</v>
      </c>
    </row>
    <row r="16" spans="1:7">
      <c r="B16" s="52"/>
      <c r="C16" s="86"/>
      <c r="D16" s="86"/>
      <c r="E16" s="85" t="str">
        <f>IF(C16=0,"-",D16/C16)</f>
        <v>-</v>
      </c>
    </row>
    <row r="17" spans="2:10" ht="12.75" thickBot="1">
      <c r="B17" s="87" t="s">
        <v>18</v>
      </c>
      <c r="C17" s="88">
        <f>SUM(C13:C16)</f>
        <v>0</v>
      </c>
      <c r="D17" s="88">
        <f>SUM(D13:D16)</f>
        <v>0</v>
      </c>
      <c r="E17" s="89" t="str">
        <f>IF(C17=0,"-",D17/C17)</f>
        <v>-</v>
      </c>
      <c r="G17" s="90"/>
    </row>
    <row r="19" spans="2:10">
      <c r="B19" s="1" t="s">
        <v>19</v>
      </c>
    </row>
    <row r="20" spans="2:10" ht="12.75" thickBot="1">
      <c r="B20" s="1" t="s">
        <v>20</v>
      </c>
      <c r="C20" s="41"/>
    </row>
    <row r="21" spans="2:10">
      <c r="B21" s="42" t="s">
        <v>21</v>
      </c>
      <c r="C21" s="81" t="s">
        <v>22</v>
      </c>
      <c r="D21" s="53" t="s">
        <v>23</v>
      </c>
      <c r="E21" s="53" t="s">
        <v>24</v>
      </c>
      <c r="F21" s="53" t="s">
        <v>25</v>
      </c>
      <c r="G21" s="81" t="s">
        <v>26</v>
      </c>
      <c r="H21" s="91" t="s">
        <v>27</v>
      </c>
      <c r="I21" s="44" t="s">
        <v>28</v>
      </c>
      <c r="J21" s="92"/>
    </row>
    <row r="22" spans="2:10">
      <c r="B22" s="45" t="s">
        <v>29</v>
      </c>
      <c r="C22" s="82" t="s">
        <v>30</v>
      </c>
      <c r="D22" s="55"/>
      <c r="E22" s="55" t="s">
        <v>31</v>
      </c>
      <c r="F22" s="55"/>
      <c r="G22" s="82" t="s">
        <v>32</v>
      </c>
      <c r="H22" s="93" t="s">
        <v>33</v>
      </c>
      <c r="I22" s="47" t="s">
        <v>34</v>
      </c>
    </row>
    <row r="23" spans="2:10">
      <c r="B23" s="45" t="s">
        <v>35</v>
      </c>
      <c r="C23" s="82" t="s">
        <v>36</v>
      </c>
      <c r="D23" s="55"/>
      <c r="E23" s="55" t="s">
        <v>37</v>
      </c>
      <c r="F23" s="55"/>
      <c r="G23" s="82" t="s">
        <v>38</v>
      </c>
      <c r="H23" s="93"/>
      <c r="I23" s="47" t="s">
        <v>39</v>
      </c>
    </row>
    <row r="24" spans="2:10">
      <c r="B24" s="94"/>
      <c r="C24" s="83" t="s">
        <v>40</v>
      </c>
      <c r="D24" s="95" t="s">
        <v>41</v>
      </c>
      <c r="E24" s="33" t="s">
        <v>42</v>
      </c>
      <c r="F24" s="33" t="s">
        <v>43</v>
      </c>
      <c r="G24" s="96" t="s">
        <v>44</v>
      </c>
      <c r="H24" s="97" t="s">
        <v>45</v>
      </c>
      <c r="I24" s="34" t="s">
        <v>46</v>
      </c>
    </row>
    <row r="25" spans="2:10">
      <c r="B25" s="52"/>
      <c r="C25" s="98"/>
      <c r="D25" s="99"/>
      <c r="E25" s="100">
        <f>C25*D25*10</f>
        <v>0</v>
      </c>
      <c r="F25" s="16"/>
      <c r="G25" s="20">
        <f>(E25*F25)/1000</f>
        <v>0</v>
      </c>
      <c r="H25" s="101"/>
      <c r="I25" s="102"/>
    </row>
    <row r="26" spans="2:10">
      <c r="B26" s="52"/>
      <c r="C26" s="103"/>
      <c r="D26" s="104"/>
      <c r="E26" s="100">
        <f>C26*D26*10</f>
        <v>0</v>
      </c>
      <c r="F26" s="16"/>
      <c r="G26" s="20">
        <f>(E26*F26)/1000</f>
        <v>0</v>
      </c>
      <c r="H26" s="101"/>
      <c r="I26" s="102"/>
    </row>
    <row r="27" spans="2:10" ht="12.75" thickBot="1">
      <c r="B27" s="105" t="s">
        <v>47</v>
      </c>
      <c r="C27" s="106"/>
      <c r="D27" s="107"/>
      <c r="E27" s="108">
        <f>SUM(E25:E26)</f>
        <v>0</v>
      </c>
      <c r="F27" s="27"/>
      <c r="G27" s="108">
        <f>SUM(G25:G26)</f>
        <v>0</v>
      </c>
      <c r="H27" s="109"/>
      <c r="I27" s="110">
        <f>IF(E17="-",-H27,(G27+H32)*E17-H27)</f>
        <v>0</v>
      </c>
    </row>
    <row r="28" spans="2:10" ht="12.75" thickBot="1">
      <c r="E28" s="1" t="s">
        <v>48</v>
      </c>
    </row>
    <row r="29" spans="2:10">
      <c r="H29" s="111" t="s">
        <v>49</v>
      </c>
    </row>
    <row r="30" spans="2:10">
      <c r="H30" s="112" t="s">
        <v>50</v>
      </c>
    </row>
    <row r="31" spans="2:10">
      <c r="H31" s="112" t="s">
        <v>51</v>
      </c>
    </row>
    <row r="32" spans="2:10" ht="12.75" thickBot="1">
      <c r="H32" s="113"/>
      <c r="I32" s="76"/>
    </row>
    <row r="33" spans="2:11">
      <c r="H33" s="41"/>
    </row>
    <row r="34" spans="2:11" ht="12.75" thickBot="1">
      <c r="B34" s="1" t="s">
        <v>52</v>
      </c>
    </row>
    <row r="35" spans="2:11">
      <c r="B35" s="42"/>
      <c r="C35" s="81" t="s">
        <v>22</v>
      </c>
      <c r="D35" s="53" t="s">
        <v>53</v>
      </c>
      <c r="E35" s="81" t="s">
        <v>24</v>
      </c>
      <c r="F35" s="91" t="s">
        <v>54</v>
      </c>
      <c r="G35" s="44" t="s">
        <v>55</v>
      </c>
      <c r="K35" s="41"/>
    </row>
    <row r="36" spans="2:11">
      <c r="B36" s="45" t="s">
        <v>21</v>
      </c>
      <c r="C36" s="82" t="s">
        <v>56</v>
      </c>
      <c r="D36" s="55" t="s">
        <v>57</v>
      </c>
      <c r="E36" s="82" t="s">
        <v>58</v>
      </c>
      <c r="F36" s="93" t="s">
        <v>59</v>
      </c>
      <c r="G36" s="47"/>
      <c r="K36" s="41"/>
    </row>
    <row r="37" spans="2:11">
      <c r="B37" s="45" t="s">
        <v>29</v>
      </c>
      <c r="C37" s="82" t="s">
        <v>60</v>
      </c>
      <c r="D37" s="55"/>
      <c r="E37" s="82" t="s">
        <v>61</v>
      </c>
      <c r="F37" s="93" t="s">
        <v>62</v>
      </c>
      <c r="G37" s="47" t="s">
        <v>63</v>
      </c>
      <c r="K37" s="41"/>
    </row>
    <row r="38" spans="2:11">
      <c r="B38" s="45" t="s">
        <v>35</v>
      </c>
      <c r="C38" s="55"/>
      <c r="D38" s="55"/>
      <c r="E38" s="82"/>
      <c r="F38" s="93"/>
      <c r="G38" s="47" t="s">
        <v>64</v>
      </c>
      <c r="K38" s="41"/>
    </row>
    <row r="39" spans="2:11">
      <c r="B39" s="75"/>
      <c r="C39" s="55" t="s">
        <v>65</v>
      </c>
      <c r="D39" s="55" t="s">
        <v>66</v>
      </c>
      <c r="E39" s="82" t="s">
        <v>67</v>
      </c>
      <c r="F39" s="114" t="s">
        <v>68</v>
      </c>
      <c r="G39" s="51" t="s">
        <v>69</v>
      </c>
    </row>
    <row r="40" spans="2:11">
      <c r="B40" s="52"/>
      <c r="C40" s="98"/>
      <c r="D40" s="104"/>
      <c r="E40" s="115">
        <f>C40*D40*10/1000</f>
        <v>0</v>
      </c>
      <c r="F40" s="116"/>
      <c r="G40" s="117"/>
    </row>
    <row r="41" spans="2:11">
      <c r="B41" s="52"/>
      <c r="C41" s="103"/>
      <c r="D41" s="104"/>
      <c r="E41" s="115">
        <f>C41*D41*10/1000</f>
        <v>0</v>
      </c>
      <c r="F41" s="118"/>
      <c r="G41" s="119"/>
    </row>
    <row r="42" spans="2:11" ht="12.75" thickBot="1">
      <c r="B42" s="24" t="s">
        <v>70</v>
      </c>
      <c r="C42" s="106"/>
      <c r="D42" s="107"/>
      <c r="E42" s="120">
        <f>SUM(E40:E41)</f>
        <v>0</v>
      </c>
      <c r="F42" s="109"/>
      <c r="G42" s="40">
        <f>IF(E17="-",-F42,(E42+F47)*E17-F42)</f>
        <v>0</v>
      </c>
    </row>
    <row r="43" spans="2:11" ht="12.75" thickBot="1">
      <c r="C43" s="121"/>
      <c r="D43" s="121"/>
      <c r="E43" s="1" t="s">
        <v>71</v>
      </c>
    </row>
    <row r="44" spans="2:11">
      <c r="C44" s="121"/>
      <c r="F44" s="111" t="s">
        <v>72</v>
      </c>
    </row>
    <row r="45" spans="2:11">
      <c r="F45" s="112" t="s">
        <v>73</v>
      </c>
    </row>
    <row r="46" spans="2:11">
      <c r="F46" s="112" t="s">
        <v>74</v>
      </c>
    </row>
    <row r="47" spans="2:11" ht="12.75" thickBot="1">
      <c r="F47" s="122"/>
      <c r="G47" s="76"/>
    </row>
    <row r="49" spans="2:10" ht="12.75" thickBot="1">
      <c r="B49" s="1" t="s">
        <v>75</v>
      </c>
    </row>
    <row r="50" spans="2:10">
      <c r="B50" s="364"/>
      <c r="C50" s="123" t="s">
        <v>76</v>
      </c>
      <c r="D50" s="8"/>
      <c r="E50" s="8"/>
      <c r="F50" s="124"/>
      <c r="G50" s="9"/>
      <c r="H50" s="53" t="s">
        <v>77</v>
      </c>
      <c r="I50" s="81" t="s">
        <v>24</v>
      </c>
      <c r="J50" s="91" t="s">
        <v>78</v>
      </c>
    </row>
    <row r="51" spans="2:10">
      <c r="B51" s="45" t="s">
        <v>21</v>
      </c>
      <c r="C51" s="11"/>
      <c r="D51" s="125" t="s">
        <v>79</v>
      </c>
      <c r="E51" s="125" t="s">
        <v>80</v>
      </c>
      <c r="F51" s="125" t="s">
        <v>81</v>
      </c>
      <c r="G51" s="126" t="s">
        <v>82</v>
      </c>
      <c r="H51" s="55" t="s">
        <v>83</v>
      </c>
      <c r="I51" s="82" t="s">
        <v>84</v>
      </c>
      <c r="J51" s="93" t="s">
        <v>85</v>
      </c>
    </row>
    <row r="52" spans="2:10">
      <c r="B52" s="45" t="s">
        <v>29</v>
      </c>
      <c r="C52" s="11"/>
      <c r="D52" s="55"/>
      <c r="E52" s="55"/>
      <c r="F52" s="55"/>
      <c r="G52" s="126"/>
      <c r="H52" s="55" t="s">
        <v>86</v>
      </c>
      <c r="I52" s="82" t="s">
        <v>87</v>
      </c>
      <c r="J52" s="93" t="s">
        <v>34</v>
      </c>
    </row>
    <row r="53" spans="2:10">
      <c r="B53" s="45" t="s">
        <v>35</v>
      </c>
      <c r="C53" s="59" t="s">
        <v>65</v>
      </c>
      <c r="D53" s="59" t="s">
        <v>65</v>
      </c>
      <c r="E53" s="59" t="s">
        <v>88</v>
      </c>
      <c r="F53" s="59" t="s">
        <v>88</v>
      </c>
      <c r="G53" s="59" t="s">
        <v>88</v>
      </c>
      <c r="H53" s="55" t="s">
        <v>89</v>
      </c>
      <c r="I53" s="82" t="s">
        <v>90</v>
      </c>
      <c r="J53" s="114" t="s">
        <v>91</v>
      </c>
    </row>
    <row r="54" spans="2:10">
      <c r="B54" s="13"/>
      <c r="C54" s="127"/>
      <c r="D54" s="128"/>
      <c r="E54" s="128"/>
      <c r="F54" s="21"/>
      <c r="G54" s="128"/>
      <c r="H54" s="129"/>
      <c r="I54" s="20">
        <f>C54*H54*10/1000</f>
        <v>0</v>
      </c>
      <c r="J54" s="101"/>
    </row>
    <row r="55" spans="2:10">
      <c r="B55" s="52"/>
      <c r="C55" s="21"/>
      <c r="D55" s="21"/>
      <c r="E55" s="21"/>
      <c r="F55" s="21"/>
      <c r="G55" s="21"/>
      <c r="H55" s="129"/>
      <c r="I55" s="20">
        <f>C55*H55*10/1000</f>
        <v>0</v>
      </c>
      <c r="J55" s="101"/>
    </row>
    <row r="56" spans="2:10" ht="12.75" thickBot="1">
      <c r="B56" s="24" t="s">
        <v>70</v>
      </c>
      <c r="C56" s="130"/>
      <c r="D56" s="130"/>
      <c r="E56" s="130"/>
      <c r="F56" s="130"/>
      <c r="G56" s="25"/>
      <c r="H56" s="131"/>
      <c r="I56" s="62">
        <f>SUM(I54:I55)</f>
        <v>0</v>
      </c>
      <c r="J56" s="109"/>
    </row>
    <row r="57" spans="2:10" ht="12.75" thickBot="1">
      <c r="C57" s="121"/>
      <c r="D57" s="121"/>
      <c r="E57" s="121"/>
      <c r="F57" s="121"/>
      <c r="G57" s="121"/>
      <c r="H57" s="121"/>
      <c r="I57" s="1" t="s">
        <v>92</v>
      </c>
      <c r="J57" s="41"/>
    </row>
    <row r="58" spans="2:10">
      <c r="C58" s="121"/>
      <c r="D58" s="121"/>
      <c r="E58" s="121"/>
      <c r="F58" s="121"/>
      <c r="G58" s="121"/>
      <c r="H58" s="121"/>
      <c r="I58" s="111" t="s">
        <v>93</v>
      </c>
      <c r="J58" s="76"/>
    </row>
    <row r="59" spans="2:10">
      <c r="C59" s="121"/>
      <c r="D59" s="121"/>
      <c r="E59" s="121"/>
      <c r="F59" s="121"/>
      <c r="G59" s="121"/>
      <c r="H59" s="121"/>
      <c r="I59" s="112" t="s">
        <v>94</v>
      </c>
      <c r="J59" s="41"/>
    </row>
    <row r="60" spans="2:10">
      <c r="C60" s="121"/>
      <c r="D60" s="121"/>
      <c r="E60" s="121"/>
      <c r="F60" s="121"/>
      <c r="G60" s="121"/>
      <c r="H60" s="121"/>
      <c r="I60" s="132" t="s">
        <v>95</v>
      </c>
      <c r="J60" s="41"/>
    </row>
    <row r="61" spans="2:10" ht="12.75" thickBot="1">
      <c r="C61" s="121"/>
      <c r="D61" s="121"/>
      <c r="E61" s="121"/>
      <c r="F61" s="121"/>
      <c r="G61" s="121"/>
      <c r="H61" s="121"/>
      <c r="I61" s="133"/>
      <c r="J61" s="41"/>
    </row>
    <row r="62" spans="2:10" ht="12.75" thickBot="1">
      <c r="C62" s="121"/>
      <c r="D62" s="121"/>
      <c r="E62" s="121"/>
      <c r="F62" s="121"/>
      <c r="G62" s="121"/>
      <c r="H62" s="121"/>
      <c r="I62" s="41"/>
      <c r="J62" s="41"/>
    </row>
    <row r="63" spans="2:10">
      <c r="C63" s="121"/>
      <c r="D63" s="121"/>
      <c r="E63" s="121"/>
      <c r="F63" s="121"/>
      <c r="G63" s="121"/>
      <c r="H63" s="41"/>
      <c r="I63" s="41"/>
      <c r="J63" s="44" t="s">
        <v>28</v>
      </c>
    </row>
    <row r="64" spans="2:10">
      <c r="C64" s="121"/>
      <c r="D64" s="121"/>
      <c r="E64" s="121"/>
      <c r="F64" s="121"/>
      <c r="G64" s="121"/>
      <c r="H64" s="121"/>
      <c r="I64" s="41"/>
      <c r="J64" s="12"/>
    </row>
    <row r="65" spans="2:17">
      <c r="C65" s="121"/>
      <c r="D65" s="121"/>
      <c r="E65" s="41"/>
      <c r="J65" s="47" t="s">
        <v>96</v>
      </c>
    </row>
    <row r="66" spans="2:17">
      <c r="C66" s="121"/>
      <c r="J66" s="51" t="s">
        <v>97</v>
      </c>
    </row>
    <row r="67" spans="2:17">
      <c r="J67" s="102"/>
    </row>
    <row r="68" spans="2:17">
      <c r="J68" s="102"/>
    </row>
    <row r="69" spans="2:17" ht="12.75" thickBot="1">
      <c r="J69" s="40">
        <f>IF(E17="-",-J56,(I56+I61)*E17-J56)</f>
        <v>0</v>
      </c>
    </row>
    <row r="70" spans="2:17">
      <c r="J70" s="41"/>
    </row>
    <row r="71" spans="2:17" ht="12.75" thickBot="1">
      <c r="B71" s="1" t="s">
        <v>98</v>
      </c>
      <c r="C71" s="41"/>
      <c r="D71" s="41"/>
      <c r="E71" s="41"/>
      <c r="F71" s="41"/>
      <c r="G71" s="41"/>
      <c r="H71" s="41"/>
      <c r="I71" s="41"/>
      <c r="J71" s="41"/>
      <c r="L71" s="41"/>
    </row>
    <row r="72" spans="2:17">
      <c r="B72" s="42" t="s">
        <v>21</v>
      </c>
      <c r="C72" s="134" t="s">
        <v>99</v>
      </c>
      <c r="D72" s="7"/>
      <c r="E72" s="8"/>
      <c r="F72" s="8"/>
      <c r="G72" s="135" t="s">
        <v>100</v>
      </c>
      <c r="H72" s="8"/>
      <c r="I72" s="8"/>
      <c r="J72" s="9"/>
      <c r="K72" s="41"/>
      <c r="L72" s="41"/>
      <c r="M72" s="41"/>
      <c r="N72" s="41"/>
      <c r="O72" s="41"/>
      <c r="Q72" s="41"/>
    </row>
    <row r="73" spans="2:17">
      <c r="B73" s="45" t="s">
        <v>29</v>
      </c>
      <c r="C73" s="126"/>
      <c r="D73" s="125" t="s">
        <v>101</v>
      </c>
      <c r="E73" s="125" t="s">
        <v>102</v>
      </c>
      <c r="F73" s="136" t="s">
        <v>103</v>
      </c>
      <c r="G73" s="93"/>
      <c r="H73" s="126" t="s">
        <v>101</v>
      </c>
      <c r="I73" s="55" t="s">
        <v>102</v>
      </c>
      <c r="J73" s="55" t="s">
        <v>103</v>
      </c>
      <c r="K73" s="41"/>
      <c r="L73" s="41"/>
      <c r="M73" s="41"/>
      <c r="N73" s="41"/>
      <c r="O73" s="41"/>
      <c r="Q73" s="41"/>
    </row>
    <row r="74" spans="2:17">
      <c r="B74" s="49" t="s">
        <v>35</v>
      </c>
      <c r="C74" s="367" t="s">
        <v>104</v>
      </c>
      <c r="D74" s="59" t="s">
        <v>104</v>
      </c>
      <c r="E74" s="59" t="s">
        <v>104</v>
      </c>
      <c r="F74" s="58" t="s">
        <v>104</v>
      </c>
      <c r="G74" s="114" t="s">
        <v>104</v>
      </c>
      <c r="H74" s="367" t="s">
        <v>104</v>
      </c>
      <c r="I74" s="59" t="s">
        <v>104</v>
      </c>
      <c r="J74" s="59" t="s">
        <v>104</v>
      </c>
      <c r="K74" s="41"/>
      <c r="L74" s="41"/>
      <c r="M74" s="41"/>
      <c r="N74" s="41"/>
      <c r="O74" s="41"/>
      <c r="Q74" s="41"/>
    </row>
    <row r="75" spans="2:17">
      <c r="B75" s="52"/>
      <c r="C75" s="36">
        <f>SUM(D75:F75)</f>
        <v>0</v>
      </c>
      <c r="D75" s="11"/>
      <c r="E75" s="11"/>
      <c r="F75" s="83"/>
      <c r="G75" s="137">
        <f>SUM(H75:J75)</f>
        <v>0</v>
      </c>
      <c r="H75" s="138"/>
      <c r="I75" s="139"/>
      <c r="J75" s="139"/>
      <c r="K75" s="41"/>
      <c r="L75" s="41"/>
      <c r="M75" s="41"/>
      <c r="N75" s="41"/>
      <c r="O75" s="41"/>
      <c r="Q75" s="41"/>
    </row>
    <row r="76" spans="2:17">
      <c r="B76" s="52"/>
      <c r="C76" s="36">
        <f>SUM(D76:F76)</f>
        <v>0</v>
      </c>
      <c r="D76" s="36"/>
      <c r="E76" s="36"/>
      <c r="F76" s="140"/>
      <c r="G76" s="141">
        <f>SUM(H76:J76)</f>
        <v>0</v>
      </c>
      <c r="H76" s="142"/>
      <c r="I76" s="84"/>
      <c r="J76" s="84"/>
      <c r="K76" s="41"/>
      <c r="L76" s="41"/>
      <c r="M76" s="41"/>
      <c r="N76" s="41"/>
      <c r="O76" s="41"/>
      <c r="Q76" s="41"/>
    </row>
    <row r="77" spans="2:17" ht="12.75" thickBot="1">
      <c r="B77" s="24" t="s">
        <v>105</v>
      </c>
      <c r="C77" s="39">
        <f>SUM(C75:C76)</f>
        <v>0</v>
      </c>
      <c r="D77" s="39">
        <f>SUM(D75:D76)</f>
        <v>0</v>
      </c>
      <c r="E77" s="39">
        <f>SUM(E75:E76)</f>
        <v>0</v>
      </c>
      <c r="F77" s="39">
        <f>SUM(F75:F76)</f>
        <v>0</v>
      </c>
      <c r="G77" s="143">
        <f>SUM(H77:J77)</f>
        <v>0</v>
      </c>
      <c r="H77" s="144">
        <f>SUM(H75:H76)</f>
        <v>0</v>
      </c>
      <c r="I77" s="144">
        <f>SUM(I75:I76)</f>
        <v>0</v>
      </c>
      <c r="J77" s="144">
        <f>SUM(J75:J76)</f>
        <v>0</v>
      </c>
      <c r="K77" s="41"/>
      <c r="L77" s="41"/>
      <c r="M77" s="41"/>
      <c r="N77" s="41"/>
      <c r="O77" s="41"/>
      <c r="Q77" s="41"/>
    </row>
    <row r="78" spans="2:17" ht="12.75" thickBot="1">
      <c r="C78" s="41"/>
      <c r="D78" s="41"/>
      <c r="E78" s="41"/>
      <c r="F78" s="41"/>
      <c r="G78" s="41"/>
      <c r="H78" s="41"/>
      <c r="I78" s="41"/>
      <c r="J78" s="41"/>
      <c r="L78" s="41"/>
    </row>
    <row r="79" spans="2:17">
      <c r="C79" s="41"/>
      <c r="D79" s="41"/>
      <c r="E79" s="41"/>
      <c r="F79" s="111" t="s">
        <v>106</v>
      </c>
      <c r="G79" s="41"/>
      <c r="H79" s="41"/>
      <c r="I79" s="41"/>
      <c r="J79" s="145" t="s">
        <v>107</v>
      </c>
      <c r="L79" s="41"/>
    </row>
    <row r="80" spans="2:17">
      <c r="C80" s="41"/>
      <c r="D80" s="41"/>
      <c r="E80" s="41"/>
      <c r="F80" s="112" t="s">
        <v>108</v>
      </c>
      <c r="G80" s="41"/>
      <c r="H80" s="41"/>
      <c r="I80" s="41"/>
      <c r="J80" s="146" t="s">
        <v>109</v>
      </c>
      <c r="L80" s="41"/>
    </row>
    <row r="81" spans="2:14">
      <c r="C81" s="41"/>
      <c r="D81" s="41"/>
      <c r="E81" s="41"/>
      <c r="F81" s="132" t="s">
        <v>104</v>
      </c>
      <c r="G81" s="41"/>
      <c r="H81" s="41"/>
      <c r="I81" s="41"/>
      <c r="J81" s="147" t="s">
        <v>104</v>
      </c>
      <c r="L81" s="41"/>
    </row>
    <row r="82" spans="2:14" ht="12.75" thickBot="1">
      <c r="C82" s="41"/>
      <c r="D82" s="41"/>
      <c r="E82" s="41"/>
      <c r="F82" s="133"/>
      <c r="G82" s="41"/>
      <c r="H82" s="41"/>
      <c r="I82" s="41"/>
      <c r="J82" s="102"/>
      <c r="L82" s="41"/>
    </row>
    <row r="83" spans="2:14">
      <c r="C83" s="41"/>
      <c r="D83" s="41"/>
      <c r="E83" s="41"/>
      <c r="F83" s="41"/>
      <c r="G83" s="41"/>
      <c r="H83" s="41"/>
      <c r="I83" s="41"/>
      <c r="J83" s="102"/>
      <c r="L83" s="41"/>
    </row>
    <row r="84" spans="2:14" ht="12.75" thickBot="1">
      <c r="C84" s="41"/>
      <c r="D84" s="41"/>
      <c r="E84" s="41"/>
      <c r="F84" s="41"/>
      <c r="G84" s="41"/>
      <c r="H84" s="41"/>
      <c r="I84" s="41"/>
      <c r="J84" s="148">
        <f>IF(E17="-",-G77,(C77+F82)*E17-G77)</f>
        <v>0</v>
      </c>
      <c r="L84" s="41"/>
    </row>
    <row r="85" spans="2:14" ht="6" customHeight="1">
      <c r="C85" s="41"/>
      <c r="D85" s="41"/>
      <c r="E85" s="41"/>
      <c r="F85" s="41"/>
      <c r="G85" s="41"/>
      <c r="H85" s="41"/>
      <c r="I85" s="41"/>
      <c r="J85" s="41"/>
      <c r="L85" s="41"/>
    </row>
    <row r="86" spans="2:14">
      <c r="B86" s="1" t="s">
        <v>110</v>
      </c>
      <c r="C86" s="41"/>
      <c r="D86" s="41"/>
      <c r="E86" s="41"/>
      <c r="F86" s="41"/>
      <c r="G86" s="41"/>
      <c r="H86" s="41"/>
      <c r="I86" s="41"/>
      <c r="J86" s="41"/>
      <c r="L86" s="41"/>
    </row>
    <row r="87" spans="2:14" ht="12.75" thickBot="1">
      <c r="D87" s="1" t="s">
        <v>111</v>
      </c>
      <c r="H87" s="41"/>
      <c r="N87" s="41"/>
    </row>
    <row r="88" spans="2:14">
      <c r="B88" s="149" t="s">
        <v>112</v>
      </c>
      <c r="C88" s="150"/>
      <c r="D88" s="151">
        <f>I27</f>
        <v>0</v>
      </c>
      <c r="F88" s="41"/>
      <c r="G88" s="41"/>
      <c r="H88" s="41"/>
      <c r="N88" s="41"/>
    </row>
    <row r="89" spans="2:14">
      <c r="B89" s="4" t="s">
        <v>113</v>
      </c>
      <c r="C89" s="152"/>
      <c r="D89" s="2">
        <f>G42</f>
        <v>0</v>
      </c>
      <c r="F89" s="41"/>
      <c r="G89" s="41"/>
      <c r="H89" s="41"/>
      <c r="I89" s="41"/>
      <c r="N89" s="41"/>
    </row>
    <row r="90" spans="2:14">
      <c r="B90" s="4" t="s">
        <v>114</v>
      </c>
      <c r="C90" s="152"/>
      <c r="D90" s="2">
        <f>J69</f>
        <v>0</v>
      </c>
      <c r="F90" s="41"/>
      <c r="G90" s="41"/>
      <c r="H90" s="41"/>
      <c r="I90" s="41"/>
      <c r="N90" s="41"/>
    </row>
    <row r="91" spans="2:14">
      <c r="B91" s="4" t="s">
        <v>115</v>
      </c>
      <c r="C91" s="153"/>
      <c r="D91" s="154">
        <f>J84</f>
        <v>0</v>
      </c>
      <c r="F91" s="41"/>
      <c r="N91" s="41"/>
    </row>
    <row r="92" spans="2:14" ht="13.5" customHeight="1" thickBot="1">
      <c r="B92" s="72" t="s">
        <v>116</v>
      </c>
      <c r="C92" s="74"/>
      <c r="D92" s="40">
        <f>SUM(D88:D91)</f>
        <v>0</v>
      </c>
      <c r="F92" s="41"/>
      <c r="N92" s="41"/>
    </row>
    <row r="93" spans="2:14" ht="12" customHeight="1">
      <c r="N93" s="41"/>
    </row>
    <row r="94" spans="2:14" ht="13.5" customHeight="1">
      <c r="B94" s="1" t="s">
        <v>117</v>
      </c>
    </row>
    <row r="95" spans="2:14" ht="13.5" customHeight="1" thickBot="1">
      <c r="B95" s="1" t="s">
        <v>118</v>
      </c>
    </row>
    <row r="96" spans="2:14" ht="13.5" customHeight="1">
      <c r="B96" s="364"/>
      <c r="C96" s="53" t="s">
        <v>8</v>
      </c>
      <c r="D96" s="53" t="s">
        <v>77</v>
      </c>
      <c r="E96" s="53" t="s">
        <v>119</v>
      </c>
      <c r="F96" s="81" t="s">
        <v>120</v>
      </c>
      <c r="G96" s="91" t="s">
        <v>121</v>
      </c>
      <c r="H96" s="44" t="s">
        <v>122</v>
      </c>
    </row>
    <row r="97" spans="2:10" ht="13.5" customHeight="1">
      <c r="B97" s="75" t="s">
        <v>123</v>
      </c>
      <c r="C97" s="55" t="s">
        <v>124</v>
      </c>
      <c r="D97" s="55" t="s">
        <v>125</v>
      </c>
      <c r="E97" s="55" t="s">
        <v>126</v>
      </c>
      <c r="F97" s="82" t="s">
        <v>127</v>
      </c>
      <c r="G97" s="93" t="s">
        <v>128</v>
      </c>
      <c r="H97" s="47"/>
    </row>
    <row r="98" spans="2:10" ht="13.5" customHeight="1">
      <c r="B98" s="75"/>
      <c r="C98" s="55"/>
      <c r="D98" s="55"/>
      <c r="E98" s="55" t="s">
        <v>86</v>
      </c>
      <c r="F98" s="82" t="s">
        <v>129</v>
      </c>
      <c r="G98" s="93"/>
      <c r="H98" s="47" t="s">
        <v>130</v>
      </c>
    </row>
    <row r="99" spans="2:10" ht="13.5" customHeight="1">
      <c r="B99" s="75"/>
      <c r="C99" s="55" t="s">
        <v>131</v>
      </c>
      <c r="D99" s="55" t="s">
        <v>132</v>
      </c>
      <c r="E99" s="55" t="s">
        <v>133</v>
      </c>
      <c r="F99" s="58" t="s">
        <v>134</v>
      </c>
      <c r="G99" s="114" t="s">
        <v>134</v>
      </c>
      <c r="H99" s="51" t="s">
        <v>91</v>
      </c>
    </row>
    <row r="100" spans="2:10" ht="13.5" customHeight="1">
      <c r="B100" s="13"/>
      <c r="C100" s="14"/>
      <c r="D100" s="155"/>
      <c r="E100" s="21"/>
      <c r="F100" s="22">
        <f>(C100+D100)*E100</f>
        <v>0</v>
      </c>
      <c r="G100" s="156"/>
      <c r="H100" s="102"/>
    </row>
    <row r="101" spans="2:10" ht="13.5" customHeight="1">
      <c r="B101" s="4"/>
      <c r="C101" s="20"/>
      <c r="D101" s="155"/>
      <c r="E101" s="21"/>
      <c r="F101" s="22">
        <f>(C101+D101)*E101</f>
        <v>0</v>
      </c>
      <c r="G101" s="157"/>
      <c r="H101" s="102"/>
    </row>
    <row r="102" spans="2:10" ht="13.5" customHeight="1" thickBot="1">
      <c r="B102" s="158" t="s">
        <v>135</v>
      </c>
      <c r="C102" s="130"/>
      <c r="D102" s="130"/>
      <c r="E102" s="25"/>
      <c r="F102" s="159">
        <f>SUM(F100:F101)</f>
        <v>0</v>
      </c>
      <c r="G102" s="160">
        <f>SUM(G100:G101)</f>
        <v>0</v>
      </c>
      <c r="H102" s="40">
        <f>IF(E17="-",-G102,F102*E17-G102)</f>
        <v>0</v>
      </c>
    </row>
    <row r="103" spans="2:10" ht="13.5" customHeight="1">
      <c r="F103" s="1" t="s">
        <v>136</v>
      </c>
    </row>
    <row r="104" spans="2:10" ht="13.5" customHeight="1"/>
    <row r="105" spans="2:10" ht="13.5" customHeight="1">
      <c r="B105" s="1" t="s">
        <v>137</v>
      </c>
    </row>
    <row r="106" spans="2:10" ht="13.5" customHeight="1" thickBot="1">
      <c r="B106" s="1" t="s">
        <v>138</v>
      </c>
    </row>
    <row r="107" spans="2:10" ht="13.5" customHeight="1">
      <c r="B107" s="6"/>
      <c r="C107" s="7" t="s">
        <v>139</v>
      </c>
      <c r="D107" s="8"/>
      <c r="E107" s="9"/>
      <c r="F107" s="7" t="s">
        <v>140</v>
      </c>
      <c r="G107" s="8"/>
      <c r="H107" s="9"/>
      <c r="I107" s="7" t="s">
        <v>141</v>
      </c>
      <c r="J107" s="10"/>
    </row>
    <row r="108" spans="2:10" ht="13.5" customHeight="1">
      <c r="B108" s="368" t="s">
        <v>142</v>
      </c>
      <c r="C108" s="11" t="s">
        <v>143</v>
      </c>
      <c r="D108" s="11" t="s">
        <v>144</v>
      </c>
      <c r="E108" s="11" t="s">
        <v>145</v>
      </c>
      <c r="F108" s="11" t="s">
        <v>146</v>
      </c>
      <c r="G108" s="11" t="s">
        <v>147</v>
      </c>
      <c r="H108" s="11" t="s">
        <v>148</v>
      </c>
      <c r="I108" s="11" t="s">
        <v>149</v>
      </c>
      <c r="J108" s="12" t="s">
        <v>150</v>
      </c>
    </row>
    <row r="109" spans="2:10" ht="13.5" customHeight="1">
      <c r="B109" s="368"/>
      <c r="C109" s="11" t="s">
        <v>151</v>
      </c>
      <c r="D109" s="11" t="s">
        <v>152</v>
      </c>
      <c r="E109" s="11" t="s">
        <v>153</v>
      </c>
      <c r="F109" s="11" t="s">
        <v>154</v>
      </c>
      <c r="G109" s="11" t="s">
        <v>155</v>
      </c>
      <c r="H109" s="11" t="s">
        <v>156</v>
      </c>
      <c r="I109" s="11" t="s">
        <v>157</v>
      </c>
      <c r="J109" s="12" t="s">
        <v>158</v>
      </c>
    </row>
    <row r="110" spans="2:10" ht="13.5" customHeight="1">
      <c r="B110" s="368"/>
      <c r="C110" s="11" t="s">
        <v>159</v>
      </c>
      <c r="D110" s="11" t="s">
        <v>160</v>
      </c>
      <c r="E110" s="11" t="s">
        <v>161</v>
      </c>
      <c r="F110" s="11" t="s">
        <v>159</v>
      </c>
      <c r="G110" s="11" t="s">
        <v>160</v>
      </c>
      <c r="H110" s="11" t="s">
        <v>161</v>
      </c>
      <c r="I110" s="11" t="s">
        <v>162</v>
      </c>
      <c r="J110" s="12" t="s">
        <v>163</v>
      </c>
    </row>
    <row r="111" spans="2:10" ht="13.5" customHeight="1">
      <c r="B111" s="13"/>
      <c r="C111" s="14"/>
      <c r="D111" s="15"/>
      <c r="E111" s="16">
        <f>+C111*D111*I119/1000</f>
        <v>0</v>
      </c>
      <c r="F111" s="17"/>
      <c r="G111" s="18"/>
      <c r="H111" s="16">
        <f>+F111*G111*I119/1000</f>
        <v>0</v>
      </c>
      <c r="I111" s="17"/>
      <c r="J111" s="19"/>
    </row>
    <row r="112" spans="2:10" ht="13.5" customHeight="1">
      <c r="B112" s="4"/>
      <c r="C112" s="20"/>
      <c r="D112" s="21"/>
      <c r="E112" s="16">
        <f>+C112*D112*I120/1000</f>
        <v>0</v>
      </c>
      <c r="F112" s="22"/>
      <c r="G112" s="16"/>
      <c r="H112" s="16">
        <f>+F112*G112*I120/1000</f>
        <v>0</v>
      </c>
      <c r="I112" s="22"/>
      <c r="J112" s="23"/>
    </row>
    <row r="113" spans="2:10" ht="13.5" customHeight="1" thickBot="1">
      <c r="B113" s="24" t="s">
        <v>70</v>
      </c>
      <c r="C113" s="25">
        <f t="shared" ref="C113:H113" si="0">SUM(C111:C112)</f>
        <v>0</v>
      </c>
      <c r="D113" s="25">
        <f t="shared" si="0"/>
        <v>0</v>
      </c>
      <c r="E113" s="26">
        <f t="shared" si="0"/>
        <v>0</v>
      </c>
      <c r="F113" s="27">
        <f t="shared" si="0"/>
        <v>0</v>
      </c>
      <c r="G113" s="27">
        <f t="shared" si="0"/>
        <v>0</v>
      </c>
      <c r="H113" s="26">
        <f t="shared" si="0"/>
        <v>0</v>
      </c>
      <c r="I113" s="27"/>
      <c r="J113" s="28"/>
    </row>
    <row r="114" spans="2:10" ht="13.5" customHeight="1" thickBot="1">
      <c r="E114" s="1" t="s">
        <v>164</v>
      </c>
      <c r="H114" s="1" t="s">
        <v>165</v>
      </c>
    </row>
    <row r="115" spans="2:10" ht="13.5" customHeight="1">
      <c r="H115" s="29"/>
      <c r="I115" s="30" t="s">
        <v>166</v>
      </c>
      <c r="J115" s="31" t="s">
        <v>167</v>
      </c>
    </row>
    <row r="116" spans="2:10" ht="13.5" customHeight="1">
      <c r="H116" s="32" t="s">
        <v>168</v>
      </c>
      <c r="I116" s="11" t="s">
        <v>169</v>
      </c>
      <c r="J116" s="12"/>
    </row>
    <row r="117" spans="2:10" ht="13.5" customHeight="1">
      <c r="H117" s="32" t="s">
        <v>170</v>
      </c>
      <c r="I117" s="11"/>
      <c r="J117" s="12" t="s">
        <v>171</v>
      </c>
    </row>
    <row r="118" spans="2:10" ht="13.5" customHeight="1">
      <c r="H118" s="32" t="s">
        <v>161</v>
      </c>
      <c r="I118" s="33" t="s">
        <v>16</v>
      </c>
      <c r="J118" s="34" t="s">
        <v>172</v>
      </c>
    </row>
    <row r="119" spans="2:10" ht="13.5" customHeight="1">
      <c r="H119" s="35">
        <f>+I111*J111*I119/1000</f>
        <v>0</v>
      </c>
      <c r="I119" s="36"/>
      <c r="J119" s="37"/>
    </row>
    <row r="120" spans="2:10" ht="13.5" customHeight="1">
      <c r="H120" s="35">
        <f>+I112*J112*I120/1000</f>
        <v>0</v>
      </c>
      <c r="I120" s="36"/>
      <c r="J120" s="37"/>
    </row>
    <row r="121" spans="2:10" ht="13.5" customHeight="1" thickBot="1">
      <c r="H121" s="38">
        <f>SUM(H119:H120)</f>
        <v>0</v>
      </c>
      <c r="I121" s="39">
        <f>SUM(I119:I120)</f>
        <v>0</v>
      </c>
      <c r="J121" s="40">
        <f>+E113+H113-H121</f>
        <v>0</v>
      </c>
    </row>
    <row r="122" spans="2:10" ht="13.5" customHeight="1">
      <c r="H122" s="1" t="s">
        <v>173</v>
      </c>
    </row>
    <row r="123" spans="2:10" ht="13.5" customHeight="1" thickBot="1">
      <c r="B123" s="1" t="s">
        <v>174</v>
      </c>
    </row>
    <row r="124" spans="2:10" ht="13.5" customHeight="1">
      <c r="B124" s="6"/>
      <c r="C124" s="379" t="s">
        <v>175</v>
      </c>
      <c r="D124" s="380"/>
      <c r="E124" s="381"/>
      <c r="F124" s="379" t="s">
        <v>176</v>
      </c>
      <c r="G124" s="380"/>
      <c r="H124" s="381"/>
      <c r="I124" s="53" t="s">
        <v>177</v>
      </c>
      <c r="J124" s="44" t="s">
        <v>167</v>
      </c>
    </row>
    <row r="125" spans="2:10" ht="13.5" customHeight="1">
      <c r="B125" s="75" t="s">
        <v>123</v>
      </c>
      <c r="C125" s="55" t="s">
        <v>178</v>
      </c>
      <c r="D125" s="55" t="s">
        <v>179</v>
      </c>
      <c r="E125" s="55" t="s">
        <v>145</v>
      </c>
      <c r="F125" s="55" t="s">
        <v>180</v>
      </c>
      <c r="G125" s="55" t="s">
        <v>181</v>
      </c>
      <c r="H125" s="55" t="s">
        <v>182</v>
      </c>
      <c r="I125" s="55" t="s">
        <v>169</v>
      </c>
      <c r="J125" s="47"/>
    </row>
    <row r="126" spans="2:10" ht="13.5" customHeight="1">
      <c r="B126" s="75"/>
      <c r="C126" s="55" t="s">
        <v>183</v>
      </c>
      <c r="D126" s="55" t="s">
        <v>184</v>
      </c>
      <c r="E126" s="55" t="s">
        <v>185</v>
      </c>
      <c r="F126" s="55" t="s">
        <v>186</v>
      </c>
      <c r="G126" s="55" t="s">
        <v>158</v>
      </c>
      <c r="H126" s="55" t="s">
        <v>187</v>
      </c>
      <c r="I126" s="55"/>
      <c r="J126" s="47" t="s">
        <v>188</v>
      </c>
    </row>
    <row r="127" spans="2:10" ht="13.5" customHeight="1">
      <c r="B127" s="75"/>
      <c r="C127" s="55" t="s">
        <v>189</v>
      </c>
      <c r="D127" s="55" t="s">
        <v>190</v>
      </c>
      <c r="E127" s="55" t="s">
        <v>90</v>
      </c>
      <c r="F127" s="55" t="s">
        <v>191</v>
      </c>
      <c r="G127" s="55" t="s">
        <v>192</v>
      </c>
      <c r="H127" s="55" t="s">
        <v>90</v>
      </c>
      <c r="I127" s="59" t="s">
        <v>193</v>
      </c>
      <c r="J127" s="51" t="s">
        <v>194</v>
      </c>
    </row>
    <row r="128" spans="2:10" ht="13.5" customHeight="1">
      <c r="B128" s="13"/>
      <c r="C128" s="16"/>
      <c r="D128" s="16"/>
      <c r="E128" s="16">
        <f>C128*D128*I128/1000</f>
        <v>0</v>
      </c>
      <c r="F128" s="21"/>
      <c r="G128" s="16"/>
      <c r="H128" s="16">
        <f>+F128*G128*I128/1000</f>
        <v>0</v>
      </c>
      <c r="I128" s="36"/>
      <c r="J128" s="37"/>
    </row>
    <row r="129" spans="2:10" ht="13.5" customHeight="1">
      <c r="B129" s="4"/>
      <c r="C129" s="16"/>
      <c r="D129" s="16"/>
      <c r="E129" s="16">
        <f>C129*D129*I129/1000</f>
        <v>0</v>
      </c>
      <c r="F129" s="21"/>
      <c r="G129" s="16"/>
      <c r="H129" s="16">
        <f>+F129*G129*I129/1000</f>
        <v>0</v>
      </c>
      <c r="I129" s="36"/>
      <c r="J129" s="37"/>
    </row>
    <row r="130" spans="2:10" ht="13.5" customHeight="1" thickBot="1">
      <c r="B130" s="158" t="s">
        <v>135</v>
      </c>
      <c r="C130" s="27"/>
      <c r="D130" s="27"/>
      <c r="E130" s="26">
        <f>SUM(E128:E129)</f>
        <v>0</v>
      </c>
      <c r="F130" s="25"/>
      <c r="G130" s="27"/>
      <c r="H130" s="26">
        <f>SUM(H128:H129)</f>
        <v>0</v>
      </c>
      <c r="I130" s="39">
        <f>SUM(I128:I129)</f>
        <v>0</v>
      </c>
      <c r="J130" s="40">
        <f>+E130-H130</f>
        <v>0</v>
      </c>
    </row>
    <row r="131" spans="2:10" ht="13.5" customHeight="1">
      <c r="E131" s="1" t="s">
        <v>195</v>
      </c>
      <c r="H131" s="1" t="s">
        <v>196</v>
      </c>
    </row>
    <row r="132" spans="2:10" ht="13.5" customHeight="1">
      <c r="F132" s="41"/>
    </row>
    <row r="133" spans="2:10" ht="13.5" customHeight="1" thickBot="1">
      <c r="B133" s="1" t="s">
        <v>197</v>
      </c>
    </row>
    <row r="134" spans="2:10" ht="13.5" customHeight="1">
      <c r="B134" s="6"/>
      <c r="C134" s="379" t="s">
        <v>198</v>
      </c>
      <c r="D134" s="380"/>
      <c r="E134" s="381"/>
      <c r="F134" s="379" t="s">
        <v>199</v>
      </c>
      <c r="G134" s="380"/>
      <c r="H134" s="381"/>
      <c r="I134" s="53" t="s">
        <v>177</v>
      </c>
      <c r="J134" s="44" t="s">
        <v>167</v>
      </c>
    </row>
    <row r="135" spans="2:10" ht="13.5" customHeight="1">
      <c r="B135" s="368" t="s">
        <v>142</v>
      </c>
      <c r="C135" s="55" t="s">
        <v>200</v>
      </c>
      <c r="D135" s="55" t="s">
        <v>201</v>
      </c>
      <c r="E135" s="55" t="s">
        <v>145</v>
      </c>
      <c r="F135" s="55" t="s">
        <v>202</v>
      </c>
      <c r="G135" s="55" t="s">
        <v>203</v>
      </c>
      <c r="H135" s="55" t="s">
        <v>204</v>
      </c>
      <c r="I135" s="55" t="s">
        <v>205</v>
      </c>
      <c r="J135" s="47"/>
    </row>
    <row r="136" spans="2:10" ht="13.5" customHeight="1">
      <c r="B136" s="368"/>
      <c r="C136" s="55"/>
      <c r="D136" s="55" t="s">
        <v>206</v>
      </c>
      <c r="E136" s="55" t="s">
        <v>207</v>
      </c>
      <c r="F136" s="55"/>
      <c r="G136" s="55" t="s">
        <v>208</v>
      </c>
      <c r="H136" s="55" t="s">
        <v>209</v>
      </c>
      <c r="I136" s="55"/>
      <c r="J136" s="47" t="s">
        <v>210</v>
      </c>
    </row>
    <row r="137" spans="2:10" ht="13.5" customHeight="1">
      <c r="B137" s="94"/>
      <c r="C137" s="55" t="s">
        <v>211</v>
      </c>
      <c r="D137" s="55" t="s">
        <v>212</v>
      </c>
      <c r="E137" s="55" t="s">
        <v>90</v>
      </c>
      <c r="F137" s="55" t="s">
        <v>213</v>
      </c>
      <c r="G137" s="55" t="s">
        <v>214</v>
      </c>
      <c r="H137" s="55" t="s">
        <v>215</v>
      </c>
      <c r="I137" s="59" t="s">
        <v>216</v>
      </c>
      <c r="J137" s="51" t="s">
        <v>194</v>
      </c>
    </row>
    <row r="138" spans="2:10" ht="13.5" customHeight="1">
      <c r="B138" s="52"/>
      <c r="C138" s="18"/>
      <c r="D138" s="18"/>
      <c r="E138" s="16">
        <f>C138*D138*I138/1000</f>
        <v>0</v>
      </c>
      <c r="F138" s="15"/>
      <c r="G138" s="18"/>
      <c r="H138" s="16">
        <f>+F138*G138*I138/1000</f>
        <v>0</v>
      </c>
      <c r="I138" s="161"/>
      <c r="J138" s="37"/>
    </row>
    <row r="139" spans="2:10" ht="13.5" customHeight="1">
      <c r="B139" s="52"/>
      <c r="C139" s="18"/>
      <c r="D139" s="18"/>
      <c r="E139" s="16">
        <f>C139*D139*I139/1000</f>
        <v>0</v>
      </c>
      <c r="F139" s="15"/>
      <c r="G139" s="18"/>
      <c r="H139" s="16">
        <f>+F139*G139*I139/1000</f>
        <v>0</v>
      </c>
      <c r="I139" s="161"/>
      <c r="J139" s="37"/>
    </row>
    <row r="140" spans="2:10" ht="13.5" customHeight="1" thickBot="1">
      <c r="B140" s="24" t="s">
        <v>70</v>
      </c>
      <c r="C140" s="27"/>
      <c r="D140" s="27"/>
      <c r="E140" s="26">
        <f>SUM(E138:E139)</f>
        <v>0</v>
      </c>
      <c r="F140" s="25"/>
      <c r="G140" s="27"/>
      <c r="H140" s="26">
        <f>SUM(H138:H139)</f>
        <v>0</v>
      </c>
      <c r="I140" s="39">
        <f>SUM(I138:I138)</f>
        <v>0</v>
      </c>
      <c r="J140" s="40">
        <f>+E140-H140</f>
        <v>0</v>
      </c>
    </row>
    <row r="141" spans="2:10" ht="13.5" customHeight="1">
      <c r="E141" s="1" t="s">
        <v>195</v>
      </c>
      <c r="H141" s="1" t="s">
        <v>196</v>
      </c>
    </row>
    <row r="142" spans="2:10" ht="13.5" customHeight="1">
      <c r="F142" s="41"/>
    </row>
    <row r="143" spans="2:10" ht="13.5" customHeight="1" thickBot="1">
      <c r="B143" s="1" t="s">
        <v>217</v>
      </c>
    </row>
    <row r="144" spans="2:10" ht="13.5" customHeight="1" thickBot="1">
      <c r="C144" s="162" t="s">
        <v>218</v>
      </c>
      <c r="D144" s="163"/>
      <c r="E144" s="164"/>
    </row>
    <row r="145" spans="2:10" ht="13.5" customHeight="1">
      <c r="I145" s="165"/>
    </row>
    <row r="146" spans="2:10" ht="13.5" customHeight="1" thickBot="1">
      <c r="B146" s="1" t="s">
        <v>219</v>
      </c>
    </row>
    <row r="147" spans="2:10" ht="13.5" customHeight="1">
      <c r="B147" s="364" t="s">
        <v>220</v>
      </c>
      <c r="C147" s="53" t="s">
        <v>8</v>
      </c>
      <c r="D147" s="53" t="s">
        <v>221</v>
      </c>
      <c r="E147" s="81" t="s">
        <v>222</v>
      </c>
      <c r="F147" s="53" t="s">
        <v>223</v>
      </c>
      <c r="G147" s="53" t="s">
        <v>224</v>
      </c>
      <c r="H147" s="91" t="s">
        <v>225</v>
      </c>
      <c r="I147" s="53" t="s">
        <v>226</v>
      </c>
      <c r="J147" s="44" t="s">
        <v>28</v>
      </c>
    </row>
    <row r="148" spans="2:10" ht="13.5" customHeight="1">
      <c r="B148" s="45" t="s">
        <v>35</v>
      </c>
      <c r="C148" s="55" t="s">
        <v>227</v>
      </c>
      <c r="D148" s="55" t="s">
        <v>228</v>
      </c>
      <c r="E148" s="82" t="s">
        <v>229</v>
      </c>
      <c r="F148" s="55" t="s">
        <v>230</v>
      </c>
      <c r="G148" s="55" t="s">
        <v>231</v>
      </c>
      <c r="H148" s="93" t="s">
        <v>232</v>
      </c>
      <c r="I148" s="55" t="s">
        <v>233</v>
      </c>
      <c r="J148" s="47" t="s">
        <v>34</v>
      </c>
    </row>
    <row r="149" spans="2:10" ht="13.5" customHeight="1">
      <c r="B149" s="75"/>
      <c r="C149" s="55" t="s">
        <v>234</v>
      </c>
      <c r="D149" s="55" t="s">
        <v>235</v>
      </c>
      <c r="E149" s="82" t="s">
        <v>37</v>
      </c>
      <c r="F149" s="55"/>
      <c r="G149" s="55"/>
      <c r="H149" s="93" t="s">
        <v>236</v>
      </c>
      <c r="I149" s="55" t="s">
        <v>237</v>
      </c>
      <c r="J149" s="47" t="s">
        <v>238</v>
      </c>
    </row>
    <row r="150" spans="2:10" ht="13.5" customHeight="1">
      <c r="B150" s="75"/>
      <c r="C150" s="59" t="s">
        <v>239</v>
      </c>
      <c r="D150" s="59" t="s">
        <v>65</v>
      </c>
      <c r="E150" s="58" t="s">
        <v>104</v>
      </c>
      <c r="F150" s="59" t="s">
        <v>240</v>
      </c>
      <c r="G150" s="59" t="s">
        <v>240</v>
      </c>
      <c r="H150" s="114" t="s">
        <v>241</v>
      </c>
      <c r="I150" s="59" t="s">
        <v>104</v>
      </c>
      <c r="J150" s="51" t="s">
        <v>104</v>
      </c>
    </row>
    <row r="151" spans="2:10" s="41" customFormat="1" ht="13.5" customHeight="1">
      <c r="B151" s="166" t="s">
        <v>242</v>
      </c>
      <c r="C151" s="21"/>
      <c r="D151" s="21"/>
      <c r="E151" s="103">
        <f>C151*10*D151/1000</f>
        <v>0</v>
      </c>
      <c r="F151" s="21"/>
      <c r="G151" s="21"/>
      <c r="H151" s="167">
        <f>+C151-F151+G151</f>
        <v>0</v>
      </c>
      <c r="I151" s="21">
        <f>D151*10*H151/1000</f>
        <v>0</v>
      </c>
      <c r="J151" s="102"/>
    </row>
    <row r="152" spans="2:10" s="41" customFormat="1" ht="13.5" customHeight="1">
      <c r="B152" s="166" t="s">
        <v>243</v>
      </c>
      <c r="C152" s="21"/>
      <c r="D152" s="21"/>
      <c r="E152" s="103">
        <f>C152*10*D152/1000</f>
        <v>0</v>
      </c>
      <c r="F152" s="21"/>
      <c r="G152" s="21"/>
      <c r="H152" s="167">
        <f>+C152-F152+G152</f>
        <v>0</v>
      </c>
      <c r="I152" s="21">
        <f>D152*10*H152/1000</f>
        <v>0</v>
      </c>
      <c r="J152" s="102"/>
    </row>
    <row r="153" spans="2:10" s="41" customFormat="1" ht="13.5" customHeight="1">
      <c r="B153" s="166" t="s">
        <v>244</v>
      </c>
      <c r="C153" s="21"/>
      <c r="D153" s="21"/>
      <c r="E153" s="103">
        <f>C153*10*D153/1000</f>
        <v>0</v>
      </c>
      <c r="F153" s="21"/>
      <c r="G153" s="21"/>
      <c r="H153" s="167">
        <f>+C153-F153+G153</f>
        <v>0</v>
      </c>
      <c r="I153" s="21">
        <f>D153*10*H153/1000</f>
        <v>0</v>
      </c>
      <c r="J153" s="102"/>
    </row>
    <row r="154" spans="2:10" s="41" customFormat="1" ht="13.5" customHeight="1">
      <c r="B154" s="166" t="s">
        <v>245</v>
      </c>
      <c r="C154" s="21"/>
      <c r="D154" s="21"/>
      <c r="E154" s="103">
        <f>C154*10*D154/1000</f>
        <v>0</v>
      </c>
      <c r="F154" s="21"/>
      <c r="G154" s="21"/>
      <c r="H154" s="167">
        <f>+C154-F154+G154</f>
        <v>0</v>
      </c>
      <c r="I154" s="21">
        <f>D154*10*H154/1000</f>
        <v>0</v>
      </c>
      <c r="J154" s="102"/>
    </row>
    <row r="155" spans="2:10" s="41" customFormat="1" ht="13.5" customHeight="1" thickBot="1">
      <c r="B155" s="168" t="s">
        <v>47</v>
      </c>
      <c r="C155" s="25"/>
      <c r="D155" s="25"/>
      <c r="E155" s="62">
        <f>SUM(E151:E154)</f>
        <v>0</v>
      </c>
      <c r="F155" s="62">
        <f>SUM(F151:F154)</f>
        <v>0</v>
      </c>
      <c r="G155" s="62">
        <f>SUM(G151:G154)</f>
        <v>0</v>
      </c>
      <c r="H155" s="169"/>
      <c r="I155" s="62">
        <f>SUM(I151:I154)</f>
        <v>0</v>
      </c>
      <c r="J155" s="40">
        <f>IF(E17="-",-I155,E155*E17-I155)</f>
        <v>0</v>
      </c>
    </row>
    <row r="156" spans="2:10" ht="13.5" customHeight="1">
      <c r="E156" s="1" t="s">
        <v>246</v>
      </c>
      <c r="I156" s="1" t="s">
        <v>247</v>
      </c>
    </row>
    <row r="157" spans="2:10" ht="13.5" customHeight="1"/>
    <row r="158" spans="2:10" ht="13.5" customHeight="1" thickBot="1">
      <c r="B158" s="1" t="s">
        <v>248</v>
      </c>
    </row>
    <row r="159" spans="2:10" ht="13.5" customHeight="1">
      <c r="B159" s="364" t="s">
        <v>220</v>
      </c>
      <c r="C159" s="53" t="s">
        <v>8</v>
      </c>
      <c r="D159" s="53" t="s">
        <v>221</v>
      </c>
      <c r="E159" s="81" t="s">
        <v>119</v>
      </c>
      <c r="F159" s="91" t="s">
        <v>249</v>
      </c>
      <c r="G159" s="53" t="s">
        <v>250</v>
      </c>
      <c r="H159" s="44" t="s">
        <v>28</v>
      </c>
      <c r="I159" s="92"/>
    </row>
    <row r="160" spans="2:10" ht="13.5" customHeight="1">
      <c r="B160" s="45" t="s">
        <v>35</v>
      </c>
      <c r="C160" s="55" t="s">
        <v>227</v>
      </c>
      <c r="D160" s="55" t="s">
        <v>228</v>
      </c>
      <c r="E160" s="170" t="s">
        <v>251</v>
      </c>
      <c r="F160" s="93" t="s">
        <v>252</v>
      </c>
      <c r="G160" s="55" t="s">
        <v>251</v>
      </c>
      <c r="H160" s="47"/>
    </row>
    <row r="161" spans="2:14" ht="13.5" customHeight="1">
      <c r="B161" s="75"/>
      <c r="C161" s="55" t="s">
        <v>234</v>
      </c>
      <c r="D161" s="55" t="s">
        <v>235</v>
      </c>
      <c r="E161" s="82" t="s">
        <v>37</v>
      </c>
      <c r="F161" s="93" t="s">
        <v>253</v>
      </c>
      <c r="G161" s="55" t="s">
        <v>254</v>
      </c>
      <c r="H161" s="47" t="s">
        <v>255</v>
      </c>
    </row>
    <row r="162" spans="2:14" ht="13.5" customHeight="1">
      <c r="B162" s="75"/>
      <c r="C162" s="59" t="s">
        <v>256</v>
      </c>
      <c r="D162" s="59" t="s">
        <v>65</v>
      </c>
      <c r="E162" s="58" t="s">
        <v>134</v>
      </c>
      <c r="F162" s="114" t="s">
        <v>257</v>
      </c>
      <c r="G162" s="59" t="s">
        <v>104</v>
      </c>
      <c r="H162" s="51" t="s">
        <v>104</v>
      </c>
    </row>
    <row r="163" spans="2:14" ht="13.5" customHeight="1">
      <c r="B163" s="52" t="s">
        <v>242</v>
      </c>
      <c r="C163" s="36"/>
      <c r="D163" s="21"/>
      <c r="E163" s="103">
        <f>C163*10*D163/1000</f>
        <v>0</v>
      </c>
      <c r="F163" s="167"/>
      <c r="G163" s="21">
        <f>F163*D163*10/1000</f>
        <v>0</v>
      </c>
      <c r="H163" s="102"/>
    </row>
    <row r="164" spans="2:14" ht="13.5" customHeight="1">
      <c r="B164" s="52" t="s">
        <v>243</v>
      </c>
      <c r="C164" s="36"/>
      <c r="D164" s="21"/>
      <c r="E164" s="103">
        <f>C164*10*D164/1000</f>
        <v>0</v>
      </c>
      <c r="F164" s="167"/>
      <c r="G164" s="21">
        <f>F164*D164*10/1000</f>
        <v>0</v>
      </c>
      <c r="H164" s="102"/>
    </row>
    <row r="165" spans="2:14" ht="13.5" customHeight="1">
      <c r="B165" s="52" t="s">
        <v>244</v>
      </c>
      <c r="C165" s="36"/>
      <c r="D165" s="21"/>
      <c r="E165" s="103">
        <f>C165*10*D165/1000</f>
        <v>0</v>
      </c>
      <c r="F165" s="167"/>
      <c r="G165" s="21">
        <f>F165*D165*10/1000</f>
        <v>0</v>
      </c>
      <c r="H165" s="102"/>
    </row>
    <row r="166" spans="2:14" ht="13.5" customHeight="1">
      <c r="B166" s="52" t="s">
        <v>245</v>
      </c>
      <c r="C166" s="36"/>
      <c r="D166" s="21"/>
      <c r="E166" s="103">
        <f>C166*10*D166/1000</f>
        <v>0</v>
      </c>
      <c r="F166" s="167"/>
      <c r="G166" s="21">
        <f>F166*D166*10/1000</f>
        <v>0</v>
      </c>
      <c r="H166" s="102"/>
    </row>
    <row r="167" spans="2:14" ht="13.5" customHeight="1" thickBot="1">
      <c r="B167" s="105" t="s">
        <v>47</v>
      </c>
      <c r="C167" s="171"/>
      <c r="D167" s="25"/>
      <c r="E167" s="62">
        <f>SUM(E163:E166)</f>
        <v>0</v>
      </c>
      <c r="F167" s="169"/>
      <c r="G167" s="63">
        <f>SUM(G163:G166)</f>
        <v>0</v>
      </c>
      <c r="H167" s="40">
        <f>IF(E17="-",-G167,E167*E17-G167)</f>
        <v>0</v>
      </c>
    </row>
    <row r="168" spans="2:14" ht="20.25" customHeight="1">
      <c r="E168" s="172" t="s">
        <v>258</v>
      </c>
      <c r="F168" s="172"/>
      <c r="G168" s="1" t="s">
        <v>259</v>
      </c>
    </row>
    <row r="169" spans="2:14" ht="10.5" customHeight="1"/>
    <row r="170" spans="2:14" ht="12.75" thickBot="1">
      <c r="B170" s="1" t="s">
        <v>260</v>
      </c>
      <c r="I170" s="1" t="s">
        <v>261</v>
      </c>
    </row>
    <row r="171" spans="2:14">
      <c r="B171" s="149" t="s">
        <v>262</v>
      </c>
      <c r="C171" s="8"/>
      <c r="D171" s="8"/>
      <c r="E171" s="8"/>
      <c r="F171" s="8"/>
      <c r="G171" s="8"/>
      <c r="H171" s="9"/>
      <c r="I171" s="151">
        <f>+D92</f>
        <v>0</v>
      </c>
    </row>
    <row r="172" spans="2:14">
      <c r="B172" s="4" t="s">
        <v>263</v>
      </c>
      <c r="C172" s="173"/>
      <c r="D172" s="173"/>
      <c r="E172" s="173"/>
      <c r="F172" s="173"/>
      <c r="G172" s="173"/>
      <c r="H172" s="5"/>
      <c r="I172" s="2">
        <f>+H102</f>
        <v>0</v>
      </c>
      <c r="N172" s="41"/>
    </row>
    <row r="173" spans="2:14">
      <c r="B173" s="4" t="s">
        <v>264</v>
      </c>
      <c r="C173" s="173"/>
      <c r="D173" s="173"/>
      <c r="E173" s="173"/>
      <c r="F173" s="173"/>
      <c r="G173" s="173"/>
      <c r="H173" s="5"/>
      <c r="I173" s="2">
        <f>+J130+J140</f>
        <v>0</v>
      </c>
    </row>
    <row r="174" spans="2:14">
      <c r="B174" s="4" t="s">
        <v>265</v>
      </c>
      <c r="C174" s="173"/>
      <c r="D174" s="173"/>
      <c r="E174" s="173"/>
      <c r="F174" s="173"/>
      <c r="G174" s="173"/>
      <c r="H174" s="5"/>
      <c r="I174" s="2">
        <f>J155+H167</f>
        <v>0</v>
      </c>
    </row>
    <row r="175" spans="2:14" ht="13.5" customHeight="1" thickBot="1">
      <c r="B175" s="72"/>
      <c r="C175" s="174"/>
      <c r="D175" s="174" t="s">
        <v>266</v>
      </c>
      <c r="E175" s="174"/>
      <c r="F175" s="174"/>
      <c r="G175" s="174"/>
      <c r="H175" s="175"/>
      <c r="I175" s="40">
        <f>SUM(I171:I174)</f>
        <v>0</v>
      </c>
    </row>
    <row r="176" spans="2:14" ht="7.5" customHeight="1"/>
    <row r="177" spans="2:13" ht="13.5" customHeight="1">
      <c r="B177" s="1" t="s">
        <v>267</v>
      </c>
    </row>
    <row r="178" spans="2:13" ht="13.5" customHeight="1" thickBot="1">
      <c r="B178" s="1" t="s">
        <v>268</v>
      </c>
    </row>
    <row r="179" spans="2:13" ht="13.5" customHeight="1">
      <c r="B179" s="364"/>
      <c r="C179" s="53" t="s">
        <v>269</v>
      </c>
      <c r="D179" s="53" t="s">
        <v>270</v>
      </c>
      <c r="E179" s="53" t="s">
        <v>271</v>
      </c>
      <c r="F179" s="53" t="s">
        <v>120</v>
      </c>
      <c r="G179" s="53" t="s">
        <v>250</v>
      </c>
      <c r="H179" s="53" t="s">
        <v>272</v>
      </c>
      <c r="I179" s="44" t="s">
        <v>122</v>
      </c>
      <c r="J179" s="92"/>
    </row>
    <row r="180" spans="2:13" ht="13.5" customHeight="1">
      <c r="B180" s="75" t="s">
        <v>123</v>
      </c>
      <c r="C180" s="55" t="s">
        <v>273</v>
      </c>
      <c r="D180" s="55"/>
      <c r="E180" s="55" t="s">
        <v>274</v>
      </c>
      <c r="F180" s="55" t="s">
        <v>275</v>
      </c>
      <c r="G180" s="55" t="s">
        <v>276</v>
      </c>
      <c r="H180" s="55" t="s">
        <v>277</v>
      </c>
      <c r="I180" s="47" t="s">
        <v>34</v>
      </c>
    </row>
    <row r="181" spans="2:13" ht="13.5" customHeight="1">
      <c r="B181" s="75"/>
      <c r="C181" s="55" t="s">
        <v>86</v>
      </c>
      <c r="D181" s="77"/>
      <c r="E181" s="55" t="s">
        <v>37</v>
      </c>
      <c r="F181" s="55"/>
      <c r="G181" s="55"/>
      <c r="H181" s="55" t="s">
        <v>278</v>
      </c>
      <c r="I181" s="47" t="s">
        <v>279</v>
      </c>
    </row>
    <row r="182" spans="2:13" ht="13.5" customHeight="1">
      <c r="B182" s="75"/>
      <c r="C182" s="55" t="s">
        <v>280</v>
      </c>
      <c r="D182" s="176" t="s">
        <v>281</v>
      </c>
      <c r="E182" s="55" t="s">
        <v>282</v>
      </c>
      <c r="F182" s="55" t="s">
        <v>283</v>
      </c>
      <c r="G182" s="55" t="s">
        <v>283</v>
      </c>
      <c r="H182" s="55" t="s">
        <v>283</v>
      </c>
      <c r="I182" s="47" t="s">
        <v>104</v>
      </c>
    </row>
    <row r="183" spans="2:13" ht="13.5" customHeight="1">
      <c r="B183" s="75"/>
      <c r="C183" s="55"/>
      <c r="D183" s="176" t="s">
        <v>284</v>
      </c>
      <c r="E183" s="176" t="s">
        <v>284</v>
      </c>
      <c r="F183" s="176" t="s">
        <v>284</v>
      </c>
      <c r="G183" s="176" t="s">
        <v>284</v>
      </c>
      <c r="H183" s="176" t="s">
        <v>284</v>
      </c>
      <c r="I183" s="51"/>
    </row>
    <row r="184" spans="2:13" ht="13.5" customHeight="1">
      <c r="B184" s="13"/>
      <c r="C184" s="177"/>
      <c r="D184" s="178"/>
      <c r="E184" s="179">
        <f>C184*10*D184</f>
        <v>0</v>
      </c>
      <c r="F184" s="180"/>
      <c r="G184" s="180"/>
      <c r="H184" s="71">
        <f>G184-F184</f>
        <v>0</v>
      </c>
      <c r="I184" s="2">
        <f>+E184*H184/1000</f>
        <v>0</v>
      </c>
      <c r="L184" s="41"/>
      <c r="M184" s="181"/>
    </row>
    <row r="185" spans="2:13" ht="13.5" customHeight="1">
      <c r="B185" s="13"/>
      <c r="C185" s="177"/>
      <c r="D185" s="178"/>
      <c r="E185" s="179">
        <f>C185*10*D185</f>
        <v>0</v>
      </c>
      <c r="F185" s="180"/>
      <c r="G185" s="180"/>
      <c r="H185" s="71">
        <f>G185-F185</f>
        <v>0</v>
      </c>
      <c r="I185" s="2">
        <f>+E185*H185/1000</f>
        <v>0</v>
      </c>
      <c r="L185" s="41"/>
      <c r="M185" s="181"/>
    </row>
    <row r="186" spans="2:13" ht="13.5" customHeight="1">
      <c r="B186" s="52"/>
      <c r="C186" s="177"/>
      <c r="D186" s="178"/>
      <c r="E186" s="179">
        <f>C186*10*D186</f>
        <v>0</v>
      </c>
      <c r="F186" s="180"/>
      <c r="G186" s="180"/>
      <c r="H186" s="71">
        <f>G186-F186</f>
        <v>0</v>
      </c>
      <c r="I186" s="2">
        <f>+E186*H186/1000</f>
        <v>0</v>
      </c>
      <c r="L186" s="41"/>
      <c r="M186" s="181"/>
    </row>
    <row r="187" spans="2:13" ht="13.5" customHeight="1" thickBot="1">
      <c r="B187" s="24" t="s">
        <v>70</v>
      </c>
      <c r="C187" s="182">
        <f>SUM(C184:C186)</f>
        <v>0</v>
      </c>
      <c r="D187" s="183"/>
      <c r="E187" s="63">
        <f>SUM(E184:E186)</f>
        <v>0</v>
      </c>
      <c r="F187" s="25"/>
      <c r="G187" s="25"/>
      <c r="H187" s="63">
        <f>SUM(H184:H186)</f>
        <v>0</v>
      </c>
      <c r="I187" s="40">
        <f>SUM(I184:I186)</f>
        <v>0</v>
      </c>
    </row>
    <row r="188" spans="2:13" ht="13.5" customHeight="1" thickBot="1">
      <c r="C188" s="41"/>
      <c r="D188" s="41"/>
      <c r="E188" s="41"/>
      <c r="F188" s="41"/>
      <c r="G188" s="41"/>
      <c r="H188" s="41"/>
      <c r="I188" s="41"/>
    </row>
    <row r="189" spans="2:13" ht="13.5" customHeight="1">
      <c r="B189" s="6" t="s">
        <v>285</v>
      </c>
      <c r="C189" s="184"/>
      <c r="D189" s="370"/>
      <c r="E189" s="371"/>
      <c r="F189" s="371"/>
      <c r="G189" s="372"/>
      <c r="H189" s="41"/>
      <c r="I189" s="41"/>
    </row>
    <row r="190" spans="2:13" ht="13.5" customHeight="1">
      <c r="B190" s="368" t="s">
        <v>286</v>
      </c>
      <c r="C190" s="185"/>
      <c r="D190" s="373"/>
      <c r="E190" s="374"/>
      <c r="F190" s="374"/>
      <c r="G190" s="375"/>
      <c r="H190" s="41"/>
      <c r="I190" s="41"/>
    </row>
    <row r="191" spans="2:13" ht="13.5" customHeight="1" thickBot="1">
      <c r="B191" s="186"/>
      <c r="C191" s="187"/>
      <c r="D191" s="376"/>
      <c r="E191" s="377"/>
      <c r="F191" s="377"/>
      <c r="G191" s="378"/>
      <c r="H191" s="41"/>
      <c r="I191" s="41"/>
    </row>
    <row r="192" spans="2:13" ht="13.5" customHeight="1" thickBot="1">
      <c r="C192" s="41"/>
      <c r="D192" s="41"/>
      <c r="E192" s="41"/>
      <c r="H192" s="41"/>
      <c r="I192" s="41"/>
    </row>
    <row r="193" spans="2:13" ht="13.5" customHeight="1">
      <c r="B193" s="6" t="s">
        <v>287</v>
      </c>
      <c r="C193" s="184"/>
      <c r="D193" s="370"/>
      <c r="E193" s="371"/>
      <c r="F193" s="371"/>
      <c r="G193" s="372"/>
      <c r="H193" s="41"/>
      <c r="K193" s="1" t="s">
        <v>288</v>
      </c>
    </row>
    <row r="194" spans="2:13" ht="13.5" customHeight="1">
      <c r="B194" s="368" t="s">
        <v>289</v>
      </c>
      <c r="C194" s="185"/>
      <c r="D194" s="373"/>
      <c r="E194" s="374"/>
      <c r="F194" s="374"/>
      <c r="G194" s="375"/>
      <c r="H194" s="41"/>
    </row>
    <row r="195" spans="2:13" ht="13.5" customHeight="1" thickBot="1">
      <c r="B195" s="186"/>
      <c r="C195" s="187"/>
      <c r="D195" s="376"/>
      <c r="E195" s="377"/>
      <c r="F195" s="377"/>
      <c r="G195" s="378"/>
      <c r="H195" s="41"/>
    </row>
    <row r="196" spans="2:13" ht="13.5" customHeight="1">
      <c r="F196" s="41"/>
    </row>
    <row r="197" spans="2:13" ht="13.5" customHeight="1">
      <c r="B197" s="1" t="s">
        <v>290</v>
      </c>
    </row>
    <row r="198" spans="2:13" ht="13.5" customHeight="1" thickBot="1">
      <c r="B198" s="165" t="s">
        <v>291</v>
      </c>
    </row>
    <row r="199" spans="2:13" ht="13.5" customHeight="1">
      <c r="B199" s="364"/>
      <c r="C199" s="53" t="s">
        <v>292</v>
      </c>
      <c r="D199" s="53" t="s">
        <v>270</v>
      </c>
      <c r="E199" s="53" t="s">
        <v>293</v>
      </c>
      <c r="F199" s="81" t="s">
        <v>120</v>
      </c>
      <c r="G199" s="91" t="s">
        <v>250</v>
      </c>
      <c r="H199" s="53" t="s">
        <v>272</v>
      </c>
      <c r="I199" s="44" t="s">
        <v>122</v>
      </c>
    </row>
    <row r="200" spans="2:13" ht="13.5" customHeight="1">
      <c r="B200" s="75" t="s">
        <v>123</v>
      </c>
      <c r="C200" s="55" t="s">
        <v>294</v>
      </c>
      <c r="D200" s="55"/>
      <c r="E200" s="55" t="s">
        <v>34</v>
      </c>
      <c r="F200" s="82" t="s">
        <v>275</v>
      </c>
      <c r="G200" s="93" t="s">
        <v>276</v>
      </c>
      <c r="H200" s="55" t="s">
        <v>277</v>
      </c>
      <c r="I200" s="47" t="s">
        <v>34</v>
      </c>
    </row>
    <row r="201" spans="2:13" ht="13.5" customHeight="1">
      <c r="B201" s="75"/>
      <c r="C201" s="55" t="s">
        <v>86</v>
      </c>
      <c r="D201" s="77"/>
      <c r="E201" s="55" t="s">
        <v>37</v>
      </c>
      <c r="F201" s="82"/>
      <c r="G201" s="93"/>
      <c r="H201" s="55" t="s">
        <v>278</v>
      </c>
      <c r="I201" s="47" t="s">
        <v>295</v>
      </c>
    </row>
    <row r="202" spans="2:13" ht="13.5" customHeight="1">
      <c r="B202" s="75"/>
      <c r="C202" s="55" t="s">
        <v>280</v>
      </c>
      <c r="D202" s="55" t="s">
        <v>296</v>
      </c>
      <c r="E202" s="59" t="s">
        <v>297</v>
      </c>
      <c r="F202" s="82" t="s">
        <v>298</v>
      </c>
      <c r="G202" s="93" t="s">
        <v>214</v>
      </c>
      <c r="H202" s="55" t="s">
        <v>214</v>
      </c>
      <c r="I202" s="51" t="s">
        <v>104</v>
      </c>
    </row>
    <row r="203" spans="2:13" ht="13.5" customHeight="1">
      <c r="B203" s="4"/>
      <c r="C203" s="15"/>
      <c r="D203" s="21"/>
      <c r="E203" s="179"/>
      <c r="F203" s="140"/>
      <c r="G203" s="188"/>
      <c r="H203" s="71">
        <f>G203-F203</f>
        <v>0</v>
      </c>
      <c r="I203" s="2">
        <f>E203*H203/1000</f>
        <v>0</v>
      </c>
      <c r="K203" s="41"/>
      <c r="L203" s="41"/>
      <c r="M203" s="181"/>
    </row>
    <row r="204" spans="2:13" ht="13.5" customHeight="1">
      <c r="B204" s="4"/>
      <c r="C204" s="21"/>
      <c r="D204" s="21"/>
      <c r="E204" s="179"/>
      <c r="F204" s="140"/>
      <c r="G204" s="188"/>
      <c r="H204" s="71">
        <f>G204-F204</f>
        <v>0</v>
      </c>
      <c r="I204" s="2">
        <f>E204*H204/1000</f>
        <v>0</v>
      </c>
      <c r="K204" s="41"/>
      <c r="L204" s="41"/>
      <c r="M204" s="181"/>
    </row>
    <row r="205" spans="2:13" ht="13.5" customHeight="1" thickBot="1">
      <c r="B205" s="24" t="s">
        <v>70</v>
      </c>
      <c r="C205" s="189">
        <f>SUM(C203:C204)</f>
        <v>0</v>
      </c>
      <c r="D205" s="183"/>
      <c r="E205" s="63">
        <f>SUM(E203:E204)</f>
        <v>0</v>
      </c>
      <c r="F205" s="130"/>
      <c r="G205" s="169"/>
      <c r="H205" s="63">
        <f>SUM(H203:H204)</f>
        <v>0</v>
      </c>
      <c r="I205" s="40">
        <f>SUM(I203:I204)</f>
        <v>0</v>
      </c>
    </row>
    <row r="206" spans="2:13" ht="13.5" customHeight="1" thickBot="1">
      <c r="C206" s="41"/>
      <c r="D206" s="41"/>
      <c r="E206" s="41"/>
      <c r="H206" s="41"/>
      <c r="I206" s="41"/>
    </row>
    <row r="207" spans="2:13" ht="13.5" customHeight="1">
      <c r="B207" s="6" t="s">
        <v>299</v>
      </c>
      <c r="C207" s="184"/>
      <c r="D207" s="370"/>
      <c r="E207" s="371"/>
      <c r="F207" s="371"/>
      <c r="G207" s="372"/>
      <c r="H207" s="41"/>
      <c r="I207" s="41"/>
    </row>
    <row r="208" spans="2:13" ht="13.5" customHeight="1">
      <c r="B208" s="368" t="s">
        <v>286</v>
      </c>
      <c r="C208" s="185"/>
      <c r="D208" s="373"/>
      <c r="E208" s="374"/>
      <c r="F208" s="374"/>
      <c r="G208" s="375"/>
      <c r="H208" s="41"/>
      <c r="I208" s="41"/>
    </row>
    <row r="209" spans="2:10" ht="13.5" customHeight="1" thickBot="1">
      <c r="B209" s="186"/>
      <c r="C209" s="187"/>
      <c r="D209" s="376"/>
      <c r="E209" s="377"/>
      <c r="F209" s="377"/>
      <c r="G209" s="378"/>
      <c r="H209" s="41"/>
      <c r="I209" s="41"/>
    </row>
    <row r="210" spans="2:10" ht="13.5" customHeight="1" thickBot="1">
      <c r="C210" s="41"/>
      <c r="D210" s="41"/>
      <c r="E210" s="41"/>
      <c r="H210" s="41"/>
      <c r="I210" s="41"/>
    </row>
    <row r="211" spans="2:10" ht="13.5" customHeight="1">
      <c r="B211" s="6" t="s">
        <v>300</v>
      </c>
      <c r="C211" s="184"/>
      <c r="D211" s="370"/>
      <c r="E211" s="371"/>
      <c r="F211" s="371"/>
      <c r="G211" s="372"/>
      <c r="H211" s="41"/>
    </row>
    <row r="212" spans="2:10" ht="13.5" customHeight="1">
      <c r="B212" s="368" t="s">
        <v>286</v>
      </c>
      <c r="C212" s="185"/>
      <c r="D212" s="373"/>
      <c r="E212" s="374"/>
      <c r="F212" s="374"/>
      <c r="G212" s="375"/>
      <c r="H212" s="41"/>
    </row>
    <row r="213" spans="2:10" ht="13.5" customHeight="1" thickBot="1">
      <c r="B213" s="186"/>
      <c r="C213" s="187"/>
      <c r="D213" s="376"/>
      <c r="E213" s="377"/>
      <c r="F213" s="377"/>
      <c r="G213" s="378"/>
      <c r="H213" s="41"/>
    </row>
    <row r="214" spans="2:10" ht="13.5" customHeight="1">
      <c r="C214" s="41"/>
      <c r="D214" s="41"/>
      <c r="E214" s="41"/>
      <c r="H214" s="41"/>
    </row>
    <row r="215" spans="2:10" ht="13.5" customHeight="1">
      <c r="B215" s="1" t="s">
        <v>301</v>
      </c>
      <c r="C215" s="41"/>
      <c r="H215" s="41"/>
      <c r="I215" s="41"/>
    </row>
    <row r="216" spans="2:10" ht="13.5" customHeight="1" thickBot="1">
      <c r="B216" s="1" t="s">
        <v>302</v>
      </c>
    </row>
    <row r="217" spans="2:10" ht="13.5" customHeight="1">
      <c r="B217" s="364"/>
      <c r="C217" s="53"/>
      <c r="D217" s="53" t="s">
        <v>269</v>
      </c>
      <c r="E217" s="53" t="s">
        <v>303</v>
      </c>
      <c r="F217" s="81" t="s">
        <v>304</v>
      </c>
      <c r="G217" s="91" t="s">
        <v>120</v>
      </c>
      <c r="H217" s="53" t="s">
        <v>305</v>
      </c>
      <c r="I217" s="53" t="s">
        <v>306</v>
      </c>
      <c r="J217" s="44" t="s">
        <v>122</v>
      </c>
    </row>
    <row r="218" spans="2:10" ht="13.5" customHeight="1">
      <c r="B218" s="75" t="s">
        <v>307</v>
      </c>
      <c r="C218" s="55" t="s">
        <v>123</v>
      </c>
      <c r="D218" s="55" t="s">
        <v>308</v>
      </c>
      <c r="E218" s="55" t="s">
        <v>309</v>
      </c>
      <c r="F218" s="82" t="s">
        <v>310</v>
      </c>
      <c r="G218" s="93" t="s">
        <v>311</v>
      </c>
      <c r="H218" s="55" t="s">
        <v>312</v>
      </c>
      <c r="I218" s="55" t="s">
        <v>313</v>
      </c>
      <c r="J218" s="47" t="s">
        <v>314</v>
      </c>
    </row>
    <row r="219" spans="2:10" ht="13.5" customHeight="1">
      <c r="B219" s="75"/>
      <c r="C219" s="55"/>
      <c r="D219" s="55"/>
      <c r="E219" s="55" t="s">
        <v>315</v>
      </c>
      <c r="F219" s="82" t="s">
        <v>37</v>
      </c>
      <c r="G219" s="93"/>
      <c r="H219" s="55"/>
      <c r="I219" s="55" t="s">
        <v>316</v>
      </c>
      <c r="J219" s="47"/>
    </row>
    <row r="220" spans="2:10" ht="13.5" customHeight="1">
      <c r="B220" s="75"/>
      <c r="C220" s="55"/>
      <c r="D220" s="55" t="s">
        <v>297</v>
      </c>
      <c r="E220" s="55" t="s">
        <v>317</v>
      </c>
      <c r="F220" s="58" t="s">
        <v>104</v>
      </c>
      <c r="G220" s="93" t="s">
        <v>297</v>
      </c>
      <c r="H220" s="55" t="s">
        <v>317</v>
      </c>
      <c r="I220" s="59" t="s">
        <v>318</v>
      </c>
      <c r="J220" s="51" t="s">
        <v>104</v>
      </c>
    </row>
    <row r="221" spans="2:10" ht="13.5" customHeight="1">
      <c r="B221" s="4"/>
      <c r="C221" s="36"/>
      <c r="D221" s="20"/>
      <c r="E221" s="36"/>
      <c r="F221" s="179">
        <f>+D221*E221/1000</f>
        <v>0</v>
      </c>
      <c r="G221" s="167"/>
      <c r="H221" s="21"/>
      <c r="I221" s="71">
        <f>+G221*H221/1000</f>
        <v>0</v>
      </c>
      <c r="J221" s="154">
        <f>+F221-I221</f>
        <v>0</v>
      </c>
    </row>
    <row r="222" spans="2:10" ht="13.5" customHeight="1">
      <c r="B222" s="4"/>
      <c r="C222" s="36"/>
      <c r="D222" s="20"/>
      <c r="E222" s="36"/>
      <c r="F222" s="179">
        <f>+D222*E222/1000</f>
        <v>0</v>
      </c>
      <c r="G222" s="167"/>
      <c r="H222" s="21"/>
      <c r="I222" s="71">
        <f>+G222*H222/1000</f>
        <v>0</v>
      </c>
      <c r="J222" s="154">
        <f>+F222-I222</f>
        <v>0</v>
      </c>
    </row>
    <row r="223" spans="2:10" ht="13.5" customHeight="1" thickBot="1">
      <c r="B223" s="186" t="s">
        <v>70</v>
      </c>
      <c r="C223" s="183"/>
      <c r="D223" s="183"/>
      <c r="E223" s="190"/>
      <c r="F223" s="62">
        <f>SUM(F221:F222)</f>
        <v>0</v>
      </c>
      <c r="G223" s="191"/>
      <c r="H223" s="192"/>
      <c r="I223" s="63">
        <f>SUM(I221:I222)</f>
        <v>0</v>
      </c>
      <c r="J223" s="40">
        <f>SUM(J221:J222)</f>
        <v>0</v>
      </c>
    </row>
    <row r="224" spans="2:10" ht="13.5" customHeight="1">
      <c r="C224" s="41" t="s">
        <v>319</v>
      </c>
      <c r="E224" s="41"/>
      <c r="H224" s="41"/>
      <c r="I224" s="41"/>
    </row>
    <row r="225" spans="2:10" ht="13.5" customHeight="1">
      <c r="C225" s="41" t="s">
        <v>320</v>
      </c>
      <c r="E225" s="41"/>
      <c r="H225" s="41"/>
      <c r="I225" s="41"/>
    </row>
    <row r="226" spans="2:10" ht="13.5" customHeight="1" thickBot="1">
      <c r="C226" s="41"/>
      <c r="E226" s="41"/>
      <c r="H226" s="41"/>
      <c r="I226" s="41"/>
    </row>
    <row r="227" spans="2:10" ht="13.5" customHeight="1">
      <c r="B227" s="6" t="s">
        <v>321</v>
      </c>
      <c r="C227" s="184"/>
      <c r="D227" s="370"/>
      <c r="E227" s="371"/>
      <c r="F227" s="371"/>
      <c r="G227" s="372"/>
      <c r="H227" s="41"/>
      <c r="J227" s="41"/>
    </row>
    <row r="228" spans="2:10" ht="13.5" customHeight="1">
      <c r="B228" s="368" t="s">
        <v>322</v>
      </c>
      <c r="C228" s="185"/>
      <c r="D228" s="373"/>
      <c r="E228" s="374"/>
      <c r="F228" s="374"/>
      <c r="G228" s="375"/>
      <c r="H228" s="41"/>
      <c r="J228" s="41"/>
    </row>
    <row r="229" spans="2:10" ht="13.5" customHeight="1" thickBot="1">
      <c r="B229" s="186"/>
      <c r="C229" s="187"/>
      <c r="D229" s="376"/>
      <c r="E229" s="377"/>
      <c r="F229" s="377"/>
      <c r="G229" s="378"/>
      <c r="H229" s="41"/>
      <c r="J229" s="41"/>
    </row>
    <row r="230" spans="2:10" ht="13.5" customHeight="1">
      <c r="C230" s="41"/>
      <c r="H230" s="41"/>
      <c r="J230" s="41"/>
    </row>
    <row r="231" spans="2:10" ht="13.5" customHeight="1" thickBot="1">
      <c r="B231" s="1" t="s">
        <v>323</v>
      </c>
    </row>
    <row r="232" spans="2:10" ht="13.5" customHeight="1">
      <c r="B232" s="364"/>
      <c r="C232" s="53"/>
      <c r="D232" s="53" t="s">
        <v>269</v>
      </c>
      <c r="E232" s="53" t="s">
        <v>303</v>
      </c>
      <c r="F232" s="81" t="s">
        <v>304</v>
      </c>
      <c r="G232" s="91" t="s">
        <v>120</v>
      </c>
      <c r="H232" s="365" t="s">
        <v>305</v>
      </c>
      <c r="I232" s="53" t="s">
        <v>306</v>
      </c>
      <c r="J232" s="54" t="s">
        <v>122</v>
      </c>
    </row>
    <row r="233" spans="2:10" ht="13.5" customHeight="1">
      <c r="B233" s="75" t="s">
        <v>307</v>
      </c>
      <c r="C233" s="55" t="s">
        <v>123</v>
      </c>
      <c r="D233" s="55" t="s">
        <v>308</v>
      </c>
      <c r="E233" s="55" t="s">
        <v>309</v>
      </c>
      <c r="F233" s="82" t="s">
        <v>324</v>
      </c>
      <c r="G233" s="93" t="s">
        <v>308</v>
      </c>
      <c r="H233" s="126" t="s">
        <v>325</v>
      </c>
      <c r="I233" s="55" t="s">
        <v>325</v>
      </c>
      <c r="J233" s="56" t="s">
        <v>314</v>
      </c>
    </row>
    <row r="234" spans="2:10" ht="13.5" customHeight="1">
      <c r="B234" s="75"/>
      <c r="C234" s="55"/>
      <c r="D234" s="55"/>
      <c r="E234" s="55" t="s">
        <v>315</v>
      </c>
      <c r="F234" s="82" t="s">
        <v>37</v>
      </c>
      <c r="G234" s="93"/>
      <c r="H234" s="126" t="s">
        <v>208</v>
      </c>
      <c r="I234" s="55" t="s">
        <v>326</v>
      </c>
      <c r="J234" s="56"/>
    </row>
    <row r="235" spans="2:10" ht="13.5" customHeight="1">
      <c r="B235" s="75"/>
      <c r="C235" s="55"/>
      <c r="D235" s="55" t="s">
        <v>297</v>
      </c>
      <c r="E235" s="55" t="s">
        <v>317</v>
      </c>
      <c r="F235" s="58" t="s">
        <v>104</v>
      </c>
      <c r="G235" s="93" t="s">
        <v>297</v>
      </c>
      <c r="H235" s="126" t="s">
        <v>317</v>
      </c>
      <c r="I235" s="59" t="s">
        <v>327</v>
      </c>
      <c r="J235" s="60" t="s">
        <v>104</v>
      </c>
    </row>
    <row r="236" spans="2:10" ht="13.5" customHeight="1">
      <c r="B236" s="4"/>
      <c r="C236" s="36"/>
      <c r="D236" s="16"/>
      <c r="E236" s="16"/>
      <c r="F236" s="193">
        <f>+D236*E236/1000</f>
        <v>0</v>
      </c>
      <c r="G236" s="157"/>
      <c r="H236" s="194"/>
      <c r="I236" s="16">
        <f>+G236*H236/1000</f>
        <v>0</v>
      </c>
      <c r="J236" s="195">
        <f>+F236-I236</f>
        <v>0</v>
      </c>
    </row>
    <row r="237" spans="2:10" ht="13.5" customHeight="1">
      <c r="B237" s="4"/>
      <c r="C237" s="36"/>
      <c r="D237" s="16"/>
      <c r="E237" s="16"/>
      <c r="F237" s="193">
        <f>+D237*E237/1000</f>
        <v>0</v>
      </c>
      <c r="G237" s="157"/>
      <c r="H237" s="194"/>
      <c r="I237" s="16">
        <f>+G237*H237/1000</f>
        <v>0</v>
      </c>
      <c r="J237" s="195">
        <f>+F237-I237</f>
        <v>0</v>
      </c>
    </row>
    <row r="238" spans="2:10" ht="13.5" customHeight="1" thickBot="1">
      <c r="B238" s="186" t="s">
        <v>70</v>
      </c>
      <c r="C238" s="183"/>
      <c r="D238" s="196"/>
      <c r="E238" s="196"/>
      <c r="F238" s="197">
        <f>SUM(F236:F237)</f>
        <v>0</v>
      </c>
      <c r="G238" s="198"/>
      <c r="H238" s="199"/>
      <c r="I238" s="26">
        <f>SUM(I236:I237)</f>
        <v>0</v>
      </c>
      <c r="J238" s="200">
        <f>SUM(J236:J237)</f>
        <v>0</v>
      </c>
    </row>
    <row r="239" spans="2:10" ht="13.5" customHeight="1">
      <c r="C239" s="41" t="s">
        <v>319</v>
      </c>
      <c r="D239" s="201"/>
      <c r="E239" s="201"/>
      <c r="F239" s="201"/>
      <c r="G239" s="201"/>
      <c r="H239" s="201"/>
      <c r="I239" s="201"/>
    </row>
    <row r="240" spans="2:10" ht="13.5" customHeight="1">
      <c r="C240" s="41" t="s">
        <v>328</v>
      </c>
      <c r="D240" s="201"/>
      <c r="E240" s="201"/>
      <c r="F240" s="201"/>
      <c r="G240" s="201"/>
      <c r="H240" s="201"/>
      <c r="I240" s="201"/>
    </row>
    <row r="241" spans="2:10" s="202" customFormat="1" ht="13.5" customHeight="1" thickBot="1">
      <c r="B241" s="1"/>
      <c r="C241" s="1"/>
    </row>
    <row r="242" spans="2:10" s="202" customFormat="1" ht="13.5" customHeight="1">
      <c r="B242" s="6" t="s">
        <v>321</v>
      </c>
      <c r="C242" s="124"/>
      <c r="D242" s="184"/>
      <c r="E242" s="370"/>
      <c r="F242" s="371"/>
      <c r="G242" s="371"/>
      <c r="H242" s="371"/>
      <c r="I242" s="371"/>
      <c r="J242" s="404"/>
    </row>
    <row r="243" spans="2:10" s="202" customFormat="1" ht="13.5" customHeight="1">
      <c r="B243" s="368" t="s">
        <v>286</v>
      </c>
      <c r="C243" s="1"/>
      <c r="D243" s="185"/>
      <c r="E243" s="373"/>
      <c r="F243" s="374"/>
      <c r="G243" s="374"/>
      <c r="H243" s="374"/>
      <c r="I243" s="374"/>
      <c r="J243" s="405"/>
    </row>
    <row r="244" spans="2:10" s="202" customFormat="1" ht="13.5" customHeight="1" thickBot="1">
      <c r="B244" s="186"/>
      <c r="C244" s="203"/>
      <c r="D244" s="187"/>
      <c r="E244" s="376"/>
      <c r="F244" s="377"/>
      <c r="G244" s="377"/>
      <c r="H244" s="377"/>
      <c r="I244" s="377"/>
      <c r="J244" s="406"/>
    </row>
    <row r="245" spans="2:10" s="202" customFormat="1" ht="13.5" customHeight="1">
      <c r="B245" s="1"/>
      <c r="C245" s="1"/>
    </row>
    <row r="246" spans="2:10" ht="13.5" customHeight="1" thickBot="1">
      <c r="B246" s="1" t="s">
        <v>329</v>
      </c>
      <c r="C246" s="41"/>
      <c r="D246" s="41"/>
      <c r="E246" s="41"/>
      <c r="G246" s="41" t="s">
        <v>111</v>
      </c>
    </row>
    <row r="247" spans="2:10" ht="13.5" customHeight="1">
      <c r="B247" s="149" t="s">
        <v>330</v>
      </c>
      <c r="C247" s="8"/>
      <c r="D247" s="8"/>
      <c r="E247" s="8"/>
      <c r="F247" s="8"/>
      <c r="G247" s="151">
        <f>+I187</f>
        <v>0</v>
      </c>
    </row>
    <row r="248" spans="2:10" ht="13.5" customHeight="1">
      <c r="B248" s="4" t="s">
        <v>331</v>
      </c>
      <c r="C248" s="173"/>
      <c r="D248" s="173"/>
      <c r="E248" s="173"/>
      <c r="F248" s="173"/>
      <c r="G248" s="2">
        <f>+I205</f>
        <v>0</v>
      </c>
    </row>
    <row r="249" spans="2:10" ht="13.5" customHeight="1">
      <c r="B249" s="4" t="s">
        <v>332</v>
      </c>
      <c r="C249" s="173"/>
      <c r="D249" s="173"/>
      <c r="E249" s="173"/>
      <c r="F249" s="173"/>
      <c r="G249" s="2">
        <f>+J238+J223</f>
        <v>0</v>
      </c>
    </row>
    <row r="250" spans="2:10" ht="13.5" customHeight="1" thickBot="1">
      <c r="B250" s="72"/>
      <c r="C250" s="174"/>
      <c r="D250" s="174" t="s">
        <v>266</v>
      </c>
      <c r="E250" s="174"/>
      <c r="F250" s="174"/>
      <c r="G250" s="40">
        <f>SUM(G247:G249)</f>
        <v>0</v>
      </c>
    </row>
    <row r="251" spans="2:10" ht="13.5" customHeight="1">
      <c r="C251" s="41"/>
      <c r="D251" s="41"/>
      <c r="E251" s="41"/>
      <c r="H251" s="41"/>
    </row>
    <row r="252" spans="2:10" ht="13.5" customHeight="1">
      <c r="C252" s="41"/>
      <c r="D252" s="41"/>
      <c r="E252" s="41"/>
      <c r="H252" s="41"/>
    </row>
    <row r="253" spans="2:10" ht="13.5" customHeight="1">
      <c r="B253" s="1" t="s">
        <v>333</v>
      </c>
      <c r="E253" s="41"/>
    </row>
    <row r="254" spans="2:10" ht="13.5" customHeight="1" thickBot="1">
      <c r="B254" s="1" t="s">
        <v>334</v>
      </c>
    </row>
    <row r="255" spans="2:10" ht="13.5" customHeight="1">
      <c r="B255" s="6"/>
      <c r="C255" s="379" t="s">
        <v>335</v>
      </c>
      <c r="D255" s="381"/>
      <c r="E255" s="379" t="s">
        <v>336</v>
      </c>
      <c r="F255" s="381"/>
      <c r="G255" s="53" t="s">
        <v>305</v>
      </c>
      <c r="H255" s="53" t="s">
        <v>337</v>
      </c>
      <c r="I255" s="53" t="s">
        <v>338</v>
      </c>
      <c r="J255" s="53" t="s">
        <v>339</v>
      </c>
    </row>
    <row r="256" spans="2:10" ht="13.5" customHeight="1">
      <c r="B256" s="368" t="s">
        <v>142</v>
      </c>
      <c r="C256" s="55" t="s">
        <v>340</v>
      </c>
      <c r="D256" s="55" t="s">
        <v>341</v>
      </c>
      <c r="E256" s="55" t="s">
        <v>342</v>
      </c>
      <c r="F256" s="55" t="s">
        <v>343</v>
      </c>
      <c r="G256" s="55" t="s">
        <v>274</v>
      </c>
      <c r="H256" s="55" t="s">
        <v>274</v>
      </c>
      <c r="I256" s="55" t="s">
        <v>34</v>
      </c>
      <c r="J256" s="55" t="s">
        <v>344</v>
      </c>
    </row>
    <row r="257" spans="2:17" ht="13.5" customHeight="1">
      <c r="B257" s="368"/>
      <c r="C257" s="55" t="s">
        <v>86</v>
      </c>
      <c r="D257" s="55"/>
      <c r="E257" s="204" t="s">
        <v>86</v>
      </c>
      <c r="F257" s="204" t="s">
        <v>345</v>
      </c>
      <c r="G257" s="55" t="s">
        <v>346</v>
      </c>
      <c r="H257" s="55" t="s">
        <v>347</v>
      </c>
      <c r="I257" s="55" t="s">
        <v>348</v>
      </c>
      <c r="J257" s="55"/>
    </row>
    <row r="258" spans="2:17" ht="13.5" customHeight="1">
      <c r="B258" s="368"/>
      <c r="C258" s="55"/>
      <c r="D258" s="55"/>
      <c r="E258" s="204"/>
      <c r="F258" s="204"/>
      <c r="G258" s="55" t="s">
        <v>297</v>
      </c>
      <c r="H258" s="55" t="s">
        <v>297</v>
      </c>
      <c r="I258" s="55" t="s">
        <v>297</v>
      </c>
      <c r="J258" s="55" t="s">
        <v>317</v>
      </c>
    </row>
    <row r="259" spans="2:17" ht="13.5" customHeight="1">
      <c r="B259" s="52"/>
      <c r="C259" s="86"/>
      <c r="D259" s="86"/>
      <c r="E259" s="205"/>
      <c r="F259" s="206"/>
      <c r="G259" s="16">
        <f t="shared" ref="G259:H262" si="1">+C259*E259*10</f>
        <v>0</v>
      </c>
      <c r="H259" s="16">
        <f t="shared" si="1"/>
        <v>0</v>
      </c>
      <c r="I259" s="207">
        <f>+H259-G259</f>
        <v>0</v>
      </c>
      <c r="J259" s="205"/>
    </row>
    <row r="260" spans="2:17" ht="13.5" customHeight="1">
      <c r="B260" s="52"/>
      <c r="C260" s="86"/>
      <c r="D260" s="86"/>
      <c r="E260" s="205"/>
      <c r="F260" s="206"/>
      <c r="G260" s="16">
        <f t="shared" si="1"/>
        <v>0</v>
      </c>
      <c r="H260" s="16">
        <f t="shared" si="1"/>
        <v>0</v>
      </c>
      <c r="I260" s="207">
        <f>+H260-G260</f>
        <v>0</v>
      </c>
      <c r="J260" s="180"/>
    </row>
    <row r="261" spans="2:17" ht="13.5" customHeight="1">
      <c r="B261" s="52"/>
      <c r="C261" s="86"/>
      <c r="D261" s="86"/>
      <c r="E261" s="205"/>
      <c r="F261" s="206"/>
      <c r="G261" s="16">
        <f t="shared" si="1"/>
        <v>0</v>
      </c>
      <c r="H261" s="16">
        <f t="shared" si="1"/>
        <v>0</v>
      </c>
      <c r="I261" s="207">
        <f>+H261-G261</f>
        <v>0</v>
      </c>
      <c r="J261" s="180"/>
    </row>
    <row r="262" spans="2:17" ht="13.5" customHeight="1">
      <c r="B262" s="52"/>
      <c r="C262" s="86"/>
      <c r="D262" s="86"/>
      <c r="E262" s="16"/>
      <c r="F262" s="194"/>
      <c r="G262" s="16">
        <f t="shared" si="1"/>
        <v>0</v>
      </c>
      <c r="H262" s="16">
        <f t="shared" si="1"/>
        <v>0</v>
      </c>
      <c r="I262" s="208">
        <f>+H262-G262</f>
        <v>0</v>
      </c>
      <c r="J262" s="205"/>
    </row>
    <row r="263" spans="2:17" ht="13.5" customHeight="1" thickBot="1">
      <c r="B263" s="24" t="s">
        <v>70</v>
      </c>
      <c r="C263" s="209">
        <f>C17</f>
        <v>0</v>
      </c>
      <c r="D263" s="209">
        <f>D17</f>
        <v>0</v>
      </c>
      <c r="E263" s="210">
        <f>SUM(E259:E262)</f>
        <v>0</v>
      </c>
      <c r="F263" s="210"/>
      <c r="G263" s="210">
        <f>SUM(G259:G262)</f>
        <v>0</v>
      </c>
      <c r="H263" s="210">
        <f>SUM(H259:H262)</f>
        <v>0</v>
      </c>
      <c r="I263" s="211">
        <f>SUM(I259:I262)</f>
        <v>0</v>
      </c>
      <c r="J263" s="212"/>
    </row>
    <row r="264" spans="2:17" ht="13.5" customHeight="1" thickBot="1">
      <c r="C264" s="121"/>
      <c r="D264" s="121"/>
      <c r="E264" s="121"/>
      <c r="F264" s="41"/>
      <c r="G264" s="41"/>
      <c r="H264" s="41"/>
      <c r="I264" s="41"/>
      <c r="J264" s="41"/>
      <c r="K264" s="41"/>
    </row>
    <row r="265" spans="2:17" ht="13.5" customHeight="1">
      <c r="C265" s="41"/>
      <c r="E265" s="369"/>
      <c r="F265" s="53" t="s">
        <v>349</v>
      </c>
      <c r="G265" s="123"/>
      <c r="H265" s="213" t="s">
        <v>350</v>
      </c>
      <c r="I265" s="134"/>
      <c r="J265" s="44" t="s">
        <v>122</v>
      </c>
      <c r="K265" s="41"/>
    </row>
    <row r="266" spans="2:17" ht="13.5" customHeight="1">
      <c r="C266" s="121"/>
      <c r="E266" s="369"/>
      <c r="F266" s="11"/>
      <c r="G266" s="125" t="s">
        <v>351</v>
      </c>
      <c r="H266" s="125" t="s">
        <v>352</v>
      </c>
      <c r="I266" s="55" t="s">
        <v>353</v>
      </c>
      <c r="J266" s="47" t="s">
        <v>354</v>
      </c>
      <c r="K266" s="41"/>
    </row>
    <row r="267" spans="2:17" ht="13.5" customHeight="1">
      <c r="C267" s="121"/>
      <c r="E267" s="369"/>
      <c r="F267" s="11"/>
      <c r="G267" s="55" t="s">
        <v>36</v>
      </c>
      <c r="H267" s="55"/>
      <c r="I267" s="126"/>
      <c r="J267" s="47" t="s">
        <v>355</v>
      </c>
      <c r="K267" s="41"/>
    </row>
    <row r="268" spans="2:17" ht="13.5" customHeight="1">
      <c r="C268" s="121"/>
      <c r="E268" s="369"/>
      <c r="F268" s="11"/>
      <c r="G268" s="55" t="s">
        <v>356</v>
      </c>
      <c r="H268" s="126" t="s">
        <v>357</v>
      </c>
      <c r="I268" s="126" t="s">
        <v>358</v>
      </c>
      <c r="J268" s="47" t="s">
        <v>104</v>
      </c>
      <c r="K268" s="41"/>
    </row>
    <row r="269" spans="2:17" ht="13.5" customHeight="1">
      <c r="C269" s="121"/>
      <c r="D269" s="201"/>
      <c r="E269" s="214"/>
      <c r="F269" s="215"/>
      <c r="G269" s="36"/>
      <c r="H269" s="36"/>
      <c r="I269" s="36">
        <f>+G269*H269/1000</f>
        <v>0</v>
      </c>
      <c r="J269" s="2">
        <f>(I259*J259*F269/1000)-I269</f>
        <v>0</v>
      </c>
      <c r="K269" s="41"/>
      <c r="N269" s="41"/>
      <c r="Q269" s="41"/>
    </row>
    <row r="270" spans="2:17" ht="13.5" customHeight="1">
      <c r="C270" s="121"/>
      <c r="D270" s="41"/>
      <c r="E270" s="214"/>
      <c r="F270" s="215"/>
      <c r="G270" s="36"/>
      <c r="H270" s="36"/>
      <c r="I270" s="36">
        <f>+G270*H270/1000</f>
        <v>0</v>
      </c>
      <c r="J270" s="2">
        <f>(I260*J260*F270/1000)-I270</f>
        <v>0</v>
      </c>
      <c r="K270" s="41"/>
      <c r="N270" s="41"/>
      <c r="Q270" s="41"/>
    </row>
    <row r="271" spans="2:17" ht="13.5" customHeight="1">
      <c r="C271" s="121"/>
      <c r="D271" s="201"/>
      <c r="E271" s="214"/>
      <c r="F271" s="215"/>
      <c r="G271" s="36"/>
      <c r="H271" s="36"/>
      <c r="I271" s="36">
        <f>+G271*H271/1000</f>
        <v>0</v>
      </c>
      <c r="J271" s="2">
        <f>(I261*J261*F271/1000)-I271</f>
        <v>0</v>
      </c>
      <c r="K271" s="41"/>
      <c r="N271" s="41"/>
      <c r="Q271" s="41"/>
    </row>
    <row r="272" spans="2:17" ht="13.5" customHeight="1">
      <c r="C272" s="121"/>
      <c r="D272" s="201"/>
      <c r="E272" s="214"/>
      <c r="F272" s="215"/>
      <c r="G272" s="36"/>
      <c r="H272" s="36"/>
      <c r="I272" s="36">
        <f>+G272*H272/1000</f>
        <v>0</v>
      </c>
      <c r="J272" s="2">
        <f>(I262*J262*F272/1000)-I272</f>
        <v>0</v>
      </c>
      <c r="K272" s="41"/>
      <c r="N272" s="41"/>
      <c r="Q272" s="41"/>
    </row>
    <row r="273" spans="2:17" ht="13.5" customHeight="1" thickBot="1">
      <c r="C273" s="121"/>
      <c r="D273" s="41"/>
      <c r="E273" s="214"/>
      <c r="F273" s="216"/>
      <c r="G273" s="171"/>
      <c r="H273" s="171"/>
      <c r="I273" s="39">
        <f>SUM(I269:I272)</f>
        <v>0</v>
      </c>
      <c r="J273" s="40">
        <f>SUM(J269:J272)</f>
        <v>0</v>
      </c>
      <c r="K273" s="41"/>
      <c r="N273" s="41"/>
      <c r="Q273" s="41"/>
    </row>
    <row r="274" spans="2:17" ht="13.5" customHeight="1" thickBot="1">
      <c r="C274" s="121"/>
      <c r="D274" s="41"/>
      <c r="H274" s="92"/>
      <c r="J274" s="41"/>
      <c r="K274" s="41"/>
      <c r="N274" s="41"/>
      <c r="Q274" s="41"/>
    </row>
    <row r="275" spans="2:17" ht="13.5" customHeight="1">
      <c r="B275" s="6" t="s">
        <v>359</v>
      </c>
      <c r="C275" s="184"/>
      <c r="D275" s="382"/>
      <c r="E275" s="383"/>
      <c r="F275" s="383"/>
      <c r="G275" s="384"/>
      <c r="H275" s="41"/>
      <c r="I275" s="41"/>
      <c r="J275" s="41"/>
      <c r="K275" s="41"/>
      <c r="N275" s="41"/>
      <c r="Q275" s="41"/>
    </row>
    <row r="276" spans="2:17" ht="13.5" customHeight="1" thickBot="1">
      <c r="B276" s="186" t="s">
        <v>322</v>
      </c>
      <c r="C276" s="187"/>
      <c r="D276" s="385"/>
      <c r="E276" s="386"/>
      <c r="F276" s="386"/>
      <c r="G276" s="387"/>
      <c r="H276" s="41"/>
      <c r="I276" s="41"/>
      <c r="J276" s="41"/>
      <c r="K276" s="41"/>
      <c r="N276" s="41"/>
      <c r="Q276" s="41"/>
    </row>
    <row r="277" spans="2:17" ht="13.5" customHeight="1" thickBot="1">
      <c r="C277" s="121"/>
      <c r="D277" s="121"/>
      <c r="E277" s="121"/>
      <c r="F277" s="41"/>
      <c r="G277" s="41"/>
      <c r="H277" s="41"/>
      <c r="I277" s="41"/>
      <c r="J277" s="41"/>
      <c r="K277" s="41"/>
      <c r="N277" s="41"/>
      <c r="Q277" s="41"/>
    </row>
    <row r="278" spans="2:17" ht="13.5" customHeight="1">
      <c r="B278" s="6" t="s">
        <v>360</v>
      </c>
      <c r="C278" s="184"/>
      <c r="D278" s="382"/>
      <c r="E278" s="383"/>
      <c r="F278" s="383"/>
      <c r="G278" s="383"/>
      <c r="H278" s="383"/>
      <c r="I278" s="384"/>
      <c r="J278" s="41"/>
      <c r="K278" s="41"/>
      <c r="N278" s="41"/>
      <c r="Q278" s="41"/>
    </row>
    <row r="279" spans="2:17" ht="13.5" customHeight="1" thickBot="1">
      <c r="B279" s="186" t="s">
        <v>322</v>
      </c>
      <c r="C279" s="187"/>
      <c r="D279" s="385"/>
      <c r="E279" s="386"/>
      <c r="F279" s="386"/>
      <c r="G279" s="386"/>
      <c r="H279" s="386"/>
      <c r="I279" s="387"/>
      <c r="J279" s="41"/>
      <c r="K279" s="41"/>
      <c r="N279" s="41"/>
      <c r="Q279" s="41"/>
    </row>
    <row r="280" spans="2:17" ht="13.5" customHeight="1" thickBot="1">
      <c r="C280" s="121"/>
      <c r="D280" s="121"/>
      <c r="E280" s="121"/>
      <c r="F280" s="41"/>
      <c r="G280" s="41"/>
      <c r="H280" s="41"/>
      <c r="I280" s="41"/>
      <c r="J280" s="41"/>
      <c r="K280" s="41"/>
      <c r="N280" s="41"/>
      <c r="Q280" s="41"/>
    </row>
    <row r="281" spans="2:17" ht="13.5" customHeight="1">
      <c r="B281" s="6" t="s">
        <v>361</v>
      </c>
      <c r="C281" s="184"/>
      <c r="D281" s="382"/>
      <c r="E281" s="383"/>
      <c r="F281" s="383"/>
      <c r="G281" s="383"/>
      <c r="H281" s="383"/>
      <c r="I281" s="384"/>
      <c r="J281" s="41"/>
      <c r="K281" s="41"/>
      <c r="N281" s="41"/>
      <c r="Q281" s="41"/>
    </row>
    <row r="282" spans="2:17" ht="13.5" customHeight="1" thickBot="1">
      <c r="B282" s="186" t="s">
        <v>286</v>
      </c>
      <c r="C282" s="187"/>
      <c r="D282" s="385"/>
      <c r="E282" s="386"/>
      <c r="F282" s="386"/>
      <c r="G282" s="386"/>
      <c r="H282" s="386"/>
      <c r="I282" s="387"/>
      <c r="J282" s="41"/>
      <c r="K282" s="41"/>
      <c r="N282" s="41"/>
      <c r="Q282" s="41"/>
    </row>
    <row r="283" spans="2:17" ht="13.5" customHeight="1">
      <c r="C283" s="121"/>
      <c r="D283" s="121"/>
      <c r="E283" s="121"/>
      <c r="F283" s="41"/>
      <c r="G283" s="41"/>
      <c r="H283" s="41"/>
      <c r="I283" s="41"/>
      <c r="J283" s="41"/>
      <c r="K283" s="41"/>
      <c r="N283" s="41"/>
      <c r="Q283" s="41"/>
    </row>
    <row r="284" spans="2:17" ht="13.5" customHeight="1">
      <c r="B284" s="1" t="s">
        <v>362</v>
      </c>
    </row>
    <row r="285" spans="2:17" ht="13.5" customHeight="1" thickBot="1">
      <c r="B285" s="1" t="s">
        <v>197</v>
      </c>
    </row>
    <row r="286" spans="2:17" ht="13.5" customHeight="1">
      <c r="B286" s="6"/>
      <c r="C286" s="53" t="s">
        <v>363</v>
      </c>
      <c r="D286" s="379" t="s">
        <v>336</v>
      </c>
      <c r="E286" s="380"/>
      <c r="F286" s="381"/>
      <c r="G286" s="53" t="s">
        <v>364</v>
      </c>
      <c r="H286" s="53" t="s">
        <v>306</v>
      </c>
      <c r="I286" s="54" t="s">
        <v>122</v>
      </c>
    </row>
    <row r="287" spans="2:17" ht="13.5" customHeight="1">
      <c r="B287" s="75" t="s">
        <v>123</v>
      </c>
      <c r="C287" s="55"/>
      <c r="D287" s="55" t="s">
        <v>365</v>
      </c>
      <c r="E287" s="55" t="s">
        <v>366</v>
      </c>
      <c r="F287" s="55" t="s">
        <v>367</v>
      </c>
      <c r="G287" s="55" t="s">
        <v>34</v>
      </c>
      <c r="H287" s="55" t="s">
        <v>344</v>
      </c>
      <c r="I287" s="56"/>
    </row>
    <row r="288" spans="2:17" ht="13.5" customHeight="1">
      <c r="B288" s="75"/>
      <c r="C288" s="55"/>
      <c r="D288" s="55" t="s">
        <v>86</v>
      </c>
      <c r="E288" s="55"/>
      <c r="F288" s="55" t="s">
        <v>368</v>
      </c>
      <c r="G288" s="55" t="s">
        <v>369</v>
      </c>
      <c r="H288" s="55"/>
      <c r="I288" s="56" t="s">
        <v>370</v>
      </c>
    </row>
    <row r="289" spans="2:17" ht="13.5" customHeight="1">
      <c r="B289" s="75"/>
      <c r="C289" s="55" t="s">
        <v>216</v>
      </c>
      <c r="D289" s="55"/>
      <c r="E289" s="55"/>
      <c r="F289" s="55"/>
      <c r="G289" s="55" t="s">
        <v>297</v>
      </c>
      <c r="H289" s="55" t="s">
        <v>317</v>
      </c>
      <c r="I289" s="56" t="s">
        <v>371</v>
      </c>
    </row>
    <row r="290" spans="2:17" ht="13.5" customHeight="1">
      <c r="B290" s="52"/>
      <c r="C290" s="178"/>
      <c r="D290" s="21"/>
      <c r="E290" s="71"/>
      <c r="F290" s="71">
        <f>+E290-D290</f>
        <v>0</v>
      </c>
      <c r="G290" s="16">
        <f>+C290*F290*10</f>
        <v>0</v>
      </c>
      <c r="H290" s="217"/>
      <c r="I290" s="218">
        <f>+G290*H290/1000</f>
        <v>0</v>
      </c>
    </row>
    <row r="291" spans="2:17" ht="13.5" customHeight="1">
      <c r="B291" s="52"/>
      <c r="C291" s="178"/>
      <c r="D291" s="21"/>
      <c r="E291" s="71"/>
      <c r="F291" s="71">
        <f>+E291-D291</f>
        <v>0</v>
      </c>
      <c r="G291" s="16">
        <f>+C291*F291*10</f>
        <v>0</v>
      </c>
      <c r="H291" s="219"/>
      <c r="I291" s="218">
        <f>+G291*H291/1000</f>
        <v>0</v>
      </c>
    </row>
    <row r="292" spans="2:17" ht="13.5" customHeight="1" thickBot="1">
      <c r="B292" s="186" t="s">
        <v>70</v>
      </c>
      <c r="C292" s="220">
        <f>SUM(C290:C291)</f>
        <v>0</v>
      </c>
      <c r="D292" s="25"/>
      <c r="E292" s="25"/>
      <c r="F292" s="25"/>
      <c r="G292" s="63">
        <f>SUM(G290:G291)</f>
        <v>0</v>
      </c>
      <c r="H292" s="221"/>
      <c r="I292" s="222">
        <f>SUM(I290:I291)</f>
        <v>0</v>
      </c>
    </row>
    <row r="293" spans="2:17" ht="13.5" customHeight="1" thickBot="1">
      <c r="C293" s="121"/>
      <c r="D293" s="121"/>
      <c r="E293" s="121"/>
      <c r="F293" s="41"/>
      <c r="G293" s="41"/>
      <c r="H293" s="41"/>
      <c r="I293" s="41"/>
      <c r="J293" s="41"/>
      <c r="K293" s="41"/>
      <c r="P293" s="41"/>
    </row>
    <row r="294" spans="2:17" ht="13.5" customHeight="1">
      <c r="B294" s="6" t="s">
        <v>372</v>
      </c>
      <c r="C294" s="184"/>
      <c r="D294" s="370"/>
      <c r="E294" s="371"/>
      <c r="F294" s="371"/>
      <c r="G294" s="372"/>
      <c r="H294" s="41"/>
      <c r="I294" s="41"/>
      <c r="J294" s="41"/>
      <c r="K294" s="41"/>
      <c r="P294" s="41"/>
    </row>
    <row r="295" spans="2:17" ht="13.5" customHeight="1" thickBot="1">
      <c r="B295" s="186" t="s">
        <v>322</v>
      </c>
      <c r="C295" s="187"/>
      <c r="D295" s="376"/>
      <c r="E295" s="377"/>
      <c r="F295" s="377"/>
      <c r="G295" s="378"/>
      <c r="H295" s="41"/>
      <c r="I295" s="41"/>
      <c r="J295" s="41"/>
      <c r="K295" s="41"/>
      <c r="P295" s="41"/>
    </row>
    <row r="296" spans="2:17" ht="13.5" customHeight="1">
      <c r="C296" s="41"/>
      <c r="D296" s="41"/>
      <c r="E296" s="41"/>
      <c r="H296" s="41"/>
      <c r="I296" s="41"/>
      <c r="J296" s="41"/>
      <c r="K296" s="41"/>
      <c r="P296" s="41"/>
    </row>
    <row r="297" spans="2:17" ht="13.5" customHeight="1" thickBot="1">
      <c r="B297" s="1" t="s">
        <v>373</v>
      </c>
      <c r="C297" s="121"/>
      <c r="D297" s="121"/>
      <c r="E297" s="121"/>
      <c r="F297" s="41"/>
      <c r="G297" s="41"/>
      <c r="H297" s="41" t="s">
        <v>374</v>
      </c>
      <c r="I297" s="41"/>
      <c r="K297" s="41"/>
      <c r="P297" s="41"/>
    </row>
    <row r="298" spans="2:17" ht="13.5" customHeight="1">
      <c r="B298" s="149" t="s">
        <v>375</v>
      </c>
      <c r="C298" s="8"/>
      <c r="D298" s="8"/>
      <c r="E298" s="8"/>
      <c r="F298" s="8"/>
      <c r="G298" s="9"/>
      <c r="H298" s="151">
        <f>+J273</f>
        <v>0</v>
      </c>
      <c r="I298" s="41"/>
      <c r="K298" s="41"/>
      <c r="Q298" s="41"/>
    </row>
    <row r="299" spans="2:17" ht="13.5" customHeight="1">
      <c r="B299" s="4" t="s">
        <v>376</v>
      </c>
      <c r="C299" s="173"/>
      <c r="D299" s="173"/>
      <c r="E299" s="173"/>
      <c r="F299" s="173"/>
      <c r="G299" s="5"/>
      <c r="H299" s="2">
        <f>+I292</f>
        <v>0</v>
      </c>
      <c r="I299" s="41"/>
      <c r="K299" s="41"/>
      <c r="Q299" s="41"/>
    </row>
    <row r="300" spans="2:17" ht="13.5" customHeight="1" thickBot="1">
      <c r="B300" s="72"/>
      <c r="C300" s="174"/>
      <c r="D300" s="174" t="s">
        <v>266</v>
      </c>
      <c r="E300" s="174"/>
      <c r="F300" s="174"/>
      <c r="G300" s="175"/>
      <c r="H300" s="40">
        <f>SUM(H298:H299)</f>
        <v>0</v>
      </c>
      <c r="I300" s="41"/>
      <c r="J300" s="41"/>
      <c r="K300" s="41"/>
      <c r="Q300" s="41"/>
    </row>
    <row r="301" spans="2:17" ht="13.5" customHeight="1">
      <c r="H301" s="41"/>
      <c r="I301" s="41"/>
      <c r="J301" s="41"/>
      <c r="K301" s="41"/>
      <c r="Q301" s="41"/>
    </row>
    <row r="302" spans="2:17" ht="13.5" customHeight="1">
      <c r="B302" s="1" t="s">
        <v>377</v>
      </c>
      <c r="C302" s="41"/>
      <c r="D302" s="41"/>
      <c r="E302" s="41"/>
      <c r="F302" s="41"/>
      <c r="G302" s="41"/>
      <c r="H302" s="41"/>
      <c r="I302" s="41"/>
      <c r="K302" s="41"/>
      <c r="N302" s="41"/>
    </row>
    <row r="303" spans="2:17" ht="13.5" customHeight="1">
      <c r="B303" s="1" t="s">
        <v>378</v>
      </c>
      <c r="C303" s="41"/>
      <c r="D303" s="41"/>
      <c r="E303" s="41"/>
      <c r="F303" s="41"/>
      <c r="G303" s="41"/>
      <c r="H303" s="41"/>
      <c r="I303" s="41"/>
      <c r="K303" s="41"/>
      <c r="N303" s="41"/>
    </row>
    <row r="304" spans="2:17" ht="13.5" customHeight="1" thickBot="1">
      <c r="C304" s="41"/>
      <c r="D304" s="41"/>
      <c r="E304" s="41"/>
      <c r="F304" s="41"/>
      <c r="G304" s="41"/>
      <c r="H304" s="41"/>
      <c r="I304" s="41"/>
      <c r="K304" s="41"/>
      <c r="N304" s="41"/>
    </row>
    <row r="305" spans="2:10" ht="13.5" customHeight="1">
      <c r="B305" s="364"/>
      <c r="C305" s="43"/>
      <c r="D305" s="223" t="s">
        <v>8</v>
      </c>
      <c r="E305" s="224" t="s">
        <v>77</v>
      </c>
      <c r="F305" s="225" t="s">
        <v>271</v>
      </c>
      <c r="G305" s="226" t="s">
        <v>379</v>
      </c>
      <c r="H305" s="145" t="s">
        <v>55</v>
      </c>
    </row>
    <row r="306" spans="2:10" ht="13.5" customHeight="1">
      <c r="B306" s="75" t="s">
        <v>123</v>
      </c>
      <c r="C306" s="46" t="s">
        <v>380</v>
      </c>
      <c r="D306" s="227" t="s">
        <v>381</v>
      </c>
      <c r="E306" s="57" t="s">
        <v>382</v>
      </c>
      <c r="F306" s="228" t="s">
        <v>381</v>
      </c>
      <c r="G306" s="229" t="s">
        <v>382</v>
      </c>
      <c r="H306" s="230" t="s">
        <v>383</v>
      </c>
    </row>
    <row r="307" spans="2:10" ht="13.5" customHeight="1">
      <c r="B307" s="75"/>
      <c r="C307" s="46"/>
      <c r="D307" s="227" t="s">
        <v>384</v>
      </c>
      <c r="E307" s="57" t="s">
        <v>385</v>
      </c>
      <c r="F307" s="228" t="s">
        <v>386</v>
      </c>
      <c r="G307" s="229" t="s">
        <v>385</v>
      </c>
      <c r="H307" s="230" t="s">
        <v>358</v>
      </c>
    </row>
    <row r="308" spans="2:10" ht="13.5" customHeight="1">
      <c r="B308" s="75"/>
      <c r="C308" s="46"/>
      <c r="D308" s="176" t="s">
        <v>284</v>
      </c>
      <c r="E308" s="170" t="s">
        <v>284</v>
      </c>
      <c r="F308" s="231" t="s">
        <v>284</v>
      </c>
      <c r="G308" s="232" t="s">
        <v>284</v>
      </c>
      <c r="H308" s="230"/>
    </row>
    <row r="309" spans="2:10" ht="13.5" customHeight="1">
      <c r="B309" s="45"/>
      <c r="C309" s="46"/>
      <c r="D309" s="233" t="s">
        <v>387</v>
      </c>
      <c r="E309" s="234"/>
      <c r="F309" s="235" t="s">
        <v>387</v>
      </c>
      <c r="G309" s="236"/>
      <c r="H309" s="230"/>
    </row>
    <row r="310" spans="2:10" ht="13.5" customHeight="1">
      <c r="B310" s="49"/>
      <c r="C310" s="50"/>
      <c r="D310" s="227" t="s">
        <v>388</v>
      </c>
      <c r="E310" s="57"/>
      <c r="F310" s="228" t="s">
        <v>388</v>
      </c>
      <c r="G310" s="229"/>
      <c r="H310" s="230"/>
    </row>
    <row r="311" spans="2:10" ht="13.5" customHeight="1">
      <c r="B311" s="368"/>
      <c r="C311" s="237"/>
      <c r="D311" s="238"/>
      <c r="E311" s="237"/>
      <c r="F311" s="239"/>
      <c r="G311" s="240"/>
      <c r="H311" s="154">
        <f t="shared" ref="H311:H316" si="2">IF($E$17="-",-(F311*G311)/1000,(D311*E311*$E$17-F311*G311)/1000)</f>
        <v>0</v>
      </c>
    </row>
    <row r="312" spans="2:10" ht="13.5" customHeight="1">
      <c r="B312" s="368"/>
      <c r="C312" s="241"/>
      <c r="D312" s="242"/>
      <c r="E312" s="241"/>
      <c r="F312" s="243"/>
      <c r="G312" s="244"/>
      <c r="H312" s="245">
        <f t="shared" si="2"/>
        <v>0</v>
      </c>
    </row>
    <row r="313" spans="2:10" ht="13.5" customHeight="1">
      <c r="B313" s="368"/>
      <c r="C313" s="246"/>
      <c r="D313" s="247"/>
      <c r="E313" s="246"/>
      <c r="F313" s="248"/>
      <c r="G313" s="249"/>
      <c r="H313" s="250">
        <f t="shared" si="2"/>
        <v>0</v>
      </c>
    </row>
    <row r="314" spans="2:10" ht="13.5" customHeight="1">
      <c r="B314" s="13"/>
      <c r="C314" s="237"/>
      <c r="D314" s="238"/>
      <c r="E314" s="237"/>
      <c r="F314" s="239"/>
      <c r="G314" s="240"/>
      <c r="H314" s="251">
        <f t="shared" si="2"/>
        <v>0</v>
      </c>
    </row>
    <row r="315" spans="2:10" ht="13.5" customHeight="1">
      <c r="B315" s="368"/>
      <c r="C315" s="241"/>
      <c r="D315" s="242"/>
      <c r="E315" s="241"/>
      <c r="F315" s="243"/>
      <c r="G315" s="244"/>
      <c r="H315" s="245">
        <f t="shared" si="2"/>
        <v>0</v>
      </c>
    </row>
    <row r="316" spans="2:10" ht="13.5" customHeight="1">
      <c r="B316" s="252"/>
      <c r="C316" s="246"/>
      <c r="D316" s="247"/>
      <c r="E316" s="246"/>
      <c r="F316" s="248"/>
      <c r="G316" s="249"/>
      <c r="H316" s="245">
        <f t="shared" si="2"/>
        <v>0</v>
      </c>
    </row>
    <row r="317" spans="2:10" ht="13.5" customHeight="1" thickBot="1">
      <c r="B317" s="186" t="s">
        <v>389</v>
      </c>
      <c r="C317" s="183"/>
      <c r="D317" s="253"/>
      <c r="E317" s="254"/>
      <c r="F317" s="255"/>
      <c r="G317" s="256"/>
      <c r="H317" s="40">
        <f>SUM(H311:H316)</f>
        <v>0</v>
      </c>
    </row>
    <row r="318" spans="2:10" ht="13.5" customHeight="1">
      <c r="C318" s="41"/>
      <c r="D318" s="41"/>
      <c r="E318" s="41"/>
      <c r="F318" s="41"/>
      <c r="G318" s="41"/>
      <c r="H318" s="41"/>
      <c r="I318" s="41"/>
    </row>
    <row r="319" spans="2:10" ht="13.5" customHeight="1" thickBot="1">
      <c r="B319" s="1" t="s">
        <v>390</v>
      </c>
    </row>
    <row r="320" spans="2:10" ht="13.5" customHeight="1">
      <c r="B320" s="364"/>
      <c r="C320" s="43" t="s">
        <v>269</v>
      </c>
      <c r="D320" s="53" t="s">
        <v>391</v>
      </c>
      <c r="E320" s="53" t="s">
        <v>392</v>
      </c>
      <c r="F320" s="53" t="s">
        <v>393</v>
      </c>
      <c r="G320" s="53" t="s">
        <v>394</v>
      </c>
      <c r="H320" s="53" t="s">
        <v>395</v>
      </c>
      <c r="I320" s="257" t="s">
        <v>396</v>
      </c>
      <c r="J320" s="91" t="s">
        <v>397</v>
      </c>
    </row>
    <row r="321" spans="2:12" ht="13.5" customHeight="1">
      <c r="B321" s="75" t="s">
        <v>123</v>
      </c>
      <c r="C321" s="46" t="s">
        <v>398</v>
      </c>
      <c r="D321" s="55" t="s">
        <v>399</v>
      </c>
      <c r="E321" s="55" t="s">
        <v>400</v>
      </c>
      <c r="F321" s="55" t="s">
        <v>401</v>
      </c>
      <c r="G321" s="55" t="s">
        <v>402</v>
      </c>
      <c r="H321" s="55" t="s">
        <v>403</v>
      </c>
      <c r="I321" s="258" t="s">
        <v>404</v>
      </c>
      <c r="J321" s="93"/>
    </row>
    <row r="322" spans="2:12" ht="13.5" customHeight="1">
      <c r="B322" s="75"/>
      <c r="C322" s="55"/>
      <c r="D322" s="55"/>
      <c r="E322" s="55"/>
      <c r="F322" s="55"/>
      <c r="G322" s="55" t="s">
        <v>405</v>
      </c>
      <c r="H322" s="55"/>
      <c r="I322" s="258" t="s">
        <v>406</v>
      </c>
      <c r="J322" s="93"/>
    </row>
    <row r="323" spans="2:12" ht="13.5" customHeight="1">
      <c r="B323" s="366"/>
      <c r="C323" s="59" t="s">
        <v>407</v>
      </c>
      <c r="D323" s="55" t="s">
        <v>408</v>
      </c>
      <c r="E323" s="55" t="s">
        <v>407</v>
      </c>
      <c r="F323" s="55" t="s">
        <v>409</v>
      </c>
      <c r="G323" s="55" t="s">
        <v>410</v>
      </c>
      <c r="H323" s="55" t="s">
        <v>409</v>
      </c>
      <c r="I323" s="258" t="s">
        <v>104</v>
      </c>
      <c r="J323" s="93" t="s">
        <v>407</v>
      </c>
    </row>
    <row r="324" spans="2:12" s="41" customFormat="1" ht="13.5" customHeight="1" thickBot="1">
      <c r="B324" s="168"/>
      <c r="C324" s="63"/>
      <c r="D324" s="63"/>
      <c r="E324" s="63">
        <f>+C324*D324/100</f>
        <v>0</v>
      </c>
      <c r="F324" s="63"/>
      <c r="G324" s="63"/>
      <c r="H324" s="63">
        <f>+F324-G324</f>
        <v>0</v>
      </c>
      <c r="I324" s="259">
        <f>+E324*H324/1000</f>
        <v>0</v>
      </c>
      <c r="J324" s="109"/>
    </row>
    <row r="325" spans="2:12" ht="13.5" customHeight="1" thickBot="1"/>
    <row r="326" spans="2:12" ht="13.5" customHeight="1">
      <c r="G326" s="369"/>
      <c r="H326" s="53" t="s">
        <v>411</v>
      </c>
      <c r="I326" s="53" t="s">
        <v>412</v>
      </c>
      <c r="J326" s="44" t="s">
        <v>28</v>
      </c>
    </row>
    <row r="327" spans="2:12" ht="13.5" customHeight="1">
      <c r="G327" s="369"/>
      <c r="H327" s="55" t="s">
        <v>413</v>
      </c>
      <c r="I327" s="55" t="s">
        <v>414</v>
      </c>
      <c r="J327" s="47" t="s">
        <v>415</v>
      </c>
    </row>
    <row r="328" spans="2:12" ht="13.5" customHeight="1">
      <c r="G328" s="369"/>
      <c r="H328" s="55"/>
      <c r="I328" s="55" t="s">
        <v>416</v>
      </c>
      <c r="J328" s="47"/>
    </row>
    <row r="329" spans="2:12" ht="13.5" customHeight="1">
      <c r="G329" s="369"/>
      <c r="H329" s="55" t="s">
        <v>409</v>
      </c>
      <c r="I329" s="55" t="s">
        <v>104</v>
      </c>
      <c r="J329" s="47" t="s">
        <v>104</v>
      </c>
    </row>
    <row r="330" spans="2:12" ht="13.5" customHeight="1" thickBot="1">
      <c r="G330" s="185"/>
      <c r="H330" s="63"/>
      <c r="I330" s="74">
        <f>J324*H330/1000</f>
        <v>0</v>
      </c>
      <c r="J330" s="40">
        <f>+I324+I330</f>
        <v>0</v>
      </c>
    </row>
    <row r="331" spans="2:12" ht="13.5" customHeight="1">
      <c r="G331" s="41"/>
      <c r="H331" s="41"/>
      <c r="I331" s="41"/>
      <c r="J331" s="41"/>
    </row>
    <row r="332" spans="2:12" ht="13.5" customHeight="1">
      <c r="B332" s="121"/>
      <c r="C332" s="121"/>
      <c r="D332" s="121"/>
      <c r="E332" s="121"/>
      <c r="G332" s="121"/>
      <c r="H332" s="260"/>
      <c r="I332" s="260"/>
      <c r="J332" s="121"/>
      <c r="K332" s="121"/>
      <c r="L332" s="121"/>
    </row>
    <row r="333" spans="2:12" ht="13.5" customHeight="1" thickBot="1">
      <c r="B333" s="1" t="s">
        <v>417</v>
      </c>
      <c r="E333" s="1" t="s">
        <v>111</v>
      </c>
    </row>
    <row r="334" spans="2:12" ht="13.5" customHeight="1">
      <c r="B334" s="149" t="s">
        <v>418</v>
      </c>
      <c r="C334" s="261"/>
      <c r="D334" s="9"/>
      <c r="E334" s="262">
        <f>+H317</f>
        <v>0</v>
      </c>
    </row>
    <row r="335" spans="2:12" ht="13.5" customHeight="1">
      <c r="B335" s="4" t="s">
        <v>419</v>
      </c>
      <c r="C335" s="173"/>
      <c r="D335" s="5"/>
      <c r="E335" s="263">
        <f>+J330</f>
        <v>0</v>
      </c>
    </row>
    <row r="336" spans="2:12" ht="13.5" customHeight="1" thickBot="1">
      <c r="B336" s="186" t="s">
        <v>420</v>
      </c>
      <c r="C336" s="203"/>
      <c r="D336" s="175"/>
      <c r="E336" s="264">
        <f>SUM(E334:E335)</f>
        <v>0</v>
      </c>
    </row>
    <row r="337" spans="2:11" ht="13.5" customHeight="1"/>
    <row r="338" spans="2:11" ht="13.5" customHeight="1" thickBot="1">
      <c r="B338" s="1" t="s">
        <v>421</v>
      </c>
    </row>
    <row r="339" spans="2:11" ht="13.5" customHeight="1">
      <c r="B339" s="364" t="s">
        <v>422</v>
      </c>
      <c r="C339" s="53" t="s">
        <v>8</v>
      </c>
      <c r="D339" s="53" t="s">
        <v>423</v>
      </c>
      <c r="E339" s="213" t="s">
        <v>424</v>
      </c>
      <c r="F339" s="44" t="s">
        <v>28</v>
      </c>
    </row>
    <row r="340" spans="2:11" ht="13.5" customHeight="1">
      <c r="B340" s="75"/>
      <c r="C340" s="55" t="s">
        <v>425</v>
      </c>
      <c r="D340" s="55" t="s">
        <v>426</v>
      </c>
      <c r="E340" s="77" t="s">
        <v>208</v>
      </c>
      <c r="F340" s="47" t="s">
        <v>427</v>
      </c>
    </row>
    <row r="341" spans="2:11" ht="13.5" customHeight="1">
      <c r="B341" s="75"/>
      <c r="C341" s="55" t="s">
        <v>428</v>
      </c>
      <c r="D341" s="55"/>
      <c r="E341" s="77"/>
      <c r="F341" s="265"/>
    </row>
    <row r="342" spans="2:11" ht="13.5" customHeight="1">
      <c r="B342" s="75"/>
      <c r="C342" s="55" t="s">
        <v>429</v>
      </c>
      <c r="D342" s="55"/>
      <c r="E342" s="77"/>
      <c r="F342" s="47"/>
    </row>
    <row r="343" spans="2:11" ht="13.5" customHeight="1">
      <c r="B343" s="75"/>
      <c r="C343" s="176" t="s">
        <v>430</v>
      </c>
      <c r="D343" s="55" t="s">
        <v>407</v>
      </c>
      <c r="E343" s="77" t="s">
        <v>431</v>
      </c>
      <c r="F343" s="47" t="s">
        <v>104</v>
      </c>
    </row>
    <row r="344" spans="2:11" ht="13.5" customHeight="1">
      <c r="B344" s="266"/>
      <c r="C344" s="267"/>
      <c r="D344" s="36"/>
      <c r="E344" s="173"/>
      <c r="F344" s="268">
        <f>E344*D344-C344</f>
        <v>0</v>
      </c>
      <c r="H344" s="269"/>
      <c r="I344" s="269"/>
      <c r="J344" s="269"/>
    </row>
    <row r="345" spans="2:11" ht="13.5" customHeight="1">
      <c r="B345" s="266"/>
      <c r="C345" s="267"/>
      <c r="D345" s="36"/>
      <c r="E345" s="173"/>
      <c r="F345" s="268">
        <f>E345*D345-C345</f>
        <v>0</v>
      </c>
      <c r="H345" s="269"/>
      <c r="I345" s="269"/>
      <c r="J345" s="269"/>
    </row>
    <row r="346" spans="2:11" ht="13.5" customHeight="1" thickBot="1">
      <c r="B346" s="87" t="s">
        <v>18</v>
      </c>
      <c r="C346" s="39">
        <f>SUM(C344:C345)</f>
        <v>0</v>
      </c>
      <c r="D346" s="39">
        <f>SUM(D344:D345)</f>
        <v>0</v>
      </c>
      <c r="E346" s="39">
        <f>SUM(E344:E345)</f>
        <v>0</v>
      </c>
      <c r="F346" s="270">
        <f>+D346*E346-C346</f>
        <v>0</v>
      </c>
      <c r="H346" s="269"/>
      <c r="I346" s="269"/>
      <c r="J346" s="269"/>
    </row>
    <row r="347" spans="2:11" ht="9.75" customHeight="1"/>
    <row r="348" spans="2:11" ht="12.6" customHeight="1">
      <c r="B348" s="1" t="s">
        <v>432</v>
      </c>
    </row>
    <row r="349" spans="2:11" ht="12.6" customHeight="1" thickBot="1">
      <c r="B349" s="1" t="s">
        <v>433</v>
      </c>
    </row>
    <row r="350" spans="2:11" ht="12.6" customHeight="1">
      <c r="B350" s="364"/>
      <c r="C350" s="7"/>
      <c r="D350" s="8" t="s">
        <v>434</v>
      </c>
      <c r="E350" s="8"/>
      <c r="F350" s="8"/>
      <c r="G350" s="9"/>
      <c r="H350" s="53" t="s">
        <v>120</v>
      </c>
      <c r="I350" s="53" t="s">
        <v>435</v>
      </c>
      <c r="J350" s="53" t="s">
        <v>306</v>
      </c>
      <c r="K350" s="92"/>
    </row>
    <row r="351" spans="2:11" ht="12.6" customHeight="1">
      <c r="B351" s="45" t="s">
        <v>123</v>
      </c>
      <c r="C351" s="55" t="s">
        <v>436</v>
      </c>
      <c r="D351" s="407" t="s">
        <v>437</v>
      </c>
      <c r="E351" s="271" t="s">
        <v>438</v>
      </c>
      <c r="F351" s="272"/>
      <c r="G351" s="55" t="s">
        <v>439</v>
      </c>
      <c r="H351" s="55" t="s">
        <v>440</v>
      </c>
      <c r="I351" s="55" t="s">
        <v>34</v>
      </c>
      <c r="J351" s="55" t="s">
        <v>344</v>
      </c>
      <c r="K351" s="92"/>
    </row>
    <row r="352" spans="2:11" ht="12.6" customHeight="1">
      <c r="B352" s="75"/>
      <c r="C352" s="11" t="s">
        <v>86</v>
      </c>
      <c r="D352" s="408"/>
      <c r="E352" s="83"/>
      <c r="G352" s="55" t="s">
        <v>441</v>
      </c>
      <c r="H352" s="55" t="s">
        <v>86</v>
      </c>
      <c r="I352" s="55" t="s">
        <v>38</v>
      </c>
      <c r="J352" s="55"/>
      <c r="K352" s="92"/>
    </row>
    <row r="353" spans="2:17" ht="12.6" customHeight="1">
      <c r="B353" s="368"/>
      <c r="C353" s="11"/>
      <c r="D353" s="409"/>
      <c r="E353" s="96"/>
      <c r="F353" s="273"/>
      <c r="G353" s="59"/>
      <c r="H353" s="55" t="s">
        <v>442</v>
      </c>
      <c r="I353" s="59" t="s">
        <v>297</v>
      </c>
      <c r="J353" s="55" t="s">
        <v>317</v>
      </c>
      <c r="K353" s="92"/>
    </row>
    <row r="354" spans="2:17" ht="12.6" customHeight="1">
      <c r="B354" s="52"/>
      <c r="C354" s="179"/>
      <c r="D354" s="21"/>
      <c r="E354" s="410"/>
      <c r="F354" s="411"/>
      <c r="G354" s="21">
        <f>+C354-D354</f>
        <v>0</v>
      </c>
      <c r="H354" s="205"/>
      <c r="I354" s="21">
        <f>G354*H354*10</f>
        <v>0</v>
      </c>
      <c r="J354" s="129"/>
      <c r="K354" s="274"/>
    </row>
    <row r="355" spans="2:17" ht="12.6" customHeight="1">
      <c r="B355" s="52"/>
      <c r="C355" s="179"/>
      <c r="D355" s="21"/>
      <c r="E355" s="412"/>
      <c r="F355" s="413"/>
      <c r="G355" s="21">
        <f>+C355-D355</f>
        <v>0</v>
      </c>
      <c r="H355" s="275"/>
      <c r="I355" s="21">
        <f>G355*H355*10</f>
        <v>0</v>
      </c>
      <c r="J355" s="276"/>
      <c r="K355" s="274"/>
    </row>
    <row r="356" spans="2:17" ht="12.6" customHeight="1">
      <c r="B356" s="94"/>
      <c r="C356" s="277"/>
      <c r="D356" s="128"/>
      <c r="E356" s="412"/>
      <c r="F356" s="413"/>
      <c r="G356" s="21">
        <f>+C356-D356</f>
        <v>0</v>
      </c>
      <c r="H356" s="278"/>
      <c r="I356" s="21">
        <f>G356*H356*10</f>
        <v>0</v>
      </c>
      <c r="J356" s="279"/>
      <c r="K356" s="274"/>
    </row>
    <row r="357" spans="2:17" ht="12.6" customHeight="1" thickBot="1">
      <c r="B357" s="24" t="s">
        <v>443</v>
      </c>
      <c r="C357" s="189">
        <f>SUM(C354:C356)</f>
        <v>0</v>
      </c>
      <c r="D357" s="189">
        <f>SUM(D354:D356)</f>
        <v>0</v>
      </c>
      <c r="E357" s="414"/>
      <c r="F357" s="415"/>
      <c r="G357" s="63">
        <f>SUM(G354:G356)</f>
        <v>0</v>
      </c>
      <c r="H357" s="25"/>
      <c r="I357" s="63">
        <f>SUM(I354:I356)</f>
        <v>0</v>
      </c>
      <c r="J357" s="280"/>
      <c r="K357" s="274"/>
    </row>
    <row r="358" spans="2:17" ht="12.6" customHeight="1" thickBot="1">
      <c r="C358" s="121"/>
      <c r="D358" s="121"/>
      <c r="E358" s="121"/>
      <c r="F358" s="41"/>
      <c r="G358" s="41"/>
      <c r="H358" s="41"/>
      <c r="I358" s="41"/>
      <c r="J358" s="41"/>
    </row>
    <row r="359" spans="2:17" ht="12.6" customHeight="1">
      <c r="C359" s="121"/>
      <c r="D359" s="121"/>
      <c r="E359" s="121"/>
      <c r="F359" s="53" t="s">
        <v>444</v>
      </c>
      <c r="G359" s="123"/>
      <c r="H359" s="213" t="s">
        <v>445</v>
      </c>
      <c r="I359" s="134"/>
      <c r="J359" s="44" t="s">
        <v>122</v>
      </c>
      <c r="K359" s="41"/>
    </row>
    <row r="360" spans="2:17" ht="12.6" customHeight="1">
      <c r="C360" s="121"/>
      <c r="D360" s="121"/>
      <c r="E360" s="121"/>
      <c r="F360" s="55"/>
      <c r="G360" s="125" t="s">
        <v>446</v>
      </c>
      <c r="H360" s="125" t="s">
        <v>447</v>
      </c>
      <c r="I360" s="55" t="s">
        <v>448</v>
      </c>
      <c r="J360" s="47" t="s">
        <v>449</v>
      </c>
      <c r="K360" s="41"/>
    </row>
    <row r="361" spans="2:17" ht="12.6" customHeight="1">
      <c r="C361" s="121"/>
      <c r="D361" s="121"/>
      <c r="E361" s="121"/>
      <c r="F361" s="55"/>
      <c r="G361" s="55" t="s">
        <v>36</v>
      </c>
      <c r="H361" s="55"/>
      <c r="I361" s="126"/>
      <c r="J361" s="47"/>
      <c r="K361" s="41"/>
    </row>
    <row r="362" spans="2:17" ht="12.6" customHeight="1">
      <c r="C362" s="121"/>
      <c r="D362" s="121"/>
      <c r="E362" s="121"/>
      <c r="F362" s="55"/>
      <c r="G362" s="55" t="s">
        <v>356</v>
      </c>
      <c r="H362" s="126" t="s">
        <v>450</v>
      </c>
      <c r="I362" s="126" t="s">
        <v>90</v>
      </c>
      <c r="J362" s="51" t="s">
        <v>104</v>
      </c>
      <c r="K362" s="41"/>
    </row>
    <row r="363" spans="2:17" ht="12.6" customHeight="1">
      <c r="C363" s="121"/>
      <c r="D363" s="121"/>
      <c r="E363" s="121"/>
      <c r="F363" s="281"/>
      <c r="G363" s="36"/>
      <c r="H363" s="36"/>
      <c r="I363" s="36">
        <f>+G363*H363</f>
        <v>0</v>
      </c>
      <c r="J363" s="2">
        <f>(I354*J354*F363-I363)/1000</f>
        <v>0</v>
      </c>
      <c r="K363" s="41"/>
    </row>
    <row r="364" spans="2:17" ht="12.6" customHeight="1">
      <c r="C364" s="121"/>
      <c r="D364" s="121"/>
      <c r="E364" s="121"/>
      <c r="F364" s="281"/>
      <c r="G364" s="36"/>
      <c r="H364" s="36"/>
      <c r="I364" s="36">
        <f>+G364*H364</f>
        <v>0</v>
      </c>
      <c r="J364" s="2">
        <f>(I355*J355*F364-I364)/1000</f>
        <v>0</v>
      </c>
      <c r="K364" s="41"/>
    </row>
    <row r="365" spans="2:17" ht="12.6" customHeight="1" thickBot="1">
      <c r="C365" s="121"/>
      <c r="D365" s="121"/>
      <c r="E365" s="121"/>
      <c r="F365" s="282"/>
      <c r="G365" s="36"/>
      <c r="H365" s="36"/>
      <c r="I365" s="36">
        <f>+G365*H365</f>
        <v>0</v>
      </c>
      <c r="J365" s="2">
        <f>(I356*J356*F365-I365)/1000</f>
        <v>0</v>
      </c>
      <c r="K365" s="41"/>
    </row>
    <row r="366" spans="2:17" ht="12.6" customHeight="1" thickBot="1">
      <c r="C366" s="121"/>
      <c r="D366" s="121"/>
      <c r="E366" s="121"/>
      <c r="F366" s="25"/>
      <c r="G366" s="25"/>
      <c r="H366" s="280"/>
      <c r="I366" s="283"/>
      <c r="J366" s="40">
        <f>SUM(J363:J365)</f>
        <v>0</v>
      </c>
      <c r="K366" s="41"/>
    </row>
    <row r="367" spans="2:17" ht="12.6" customHeight="1" thickBot="1">
      <c r="C367" s="121"/>
      <c r="D367" s="121"/>
      <c r="E367" s="121"/>
      <c r="F367" s="41"/>
      <c r="G367" s="41"/>
      <c r="H367" s="284"/>
      <c r="I367" s="41"/>
      <c r="J367" s="41"/>
      <c r="K367" s="41"/>
    </row>
    <row r="368" spans="2:17" ht="12.6" customHeight="1">
      <c r="B368" s="6" t="s">
        <v>451</v>
      </c>
      <c r="C368" s="285"/>
      <c r="D368" s="286"/>
      <c r="E368" s="382"/>
      <c r="F368" s="383"/>
      <c r="G368" s="384"/>
      <c r="H368" s="41"/>
      <c r="I368" s="41"/>
      <c r="J368" s="41"/>
      <c r="K368" s="41"/>
      <c r="N368" s="41"/>
      <c r="Q368" s="41"/>
    </row>
    <row r="369" spans="2:17" ht="12.6" customHeight="1" thickBot="1">
      <c r="B369" s="186" t="s">
        <v>286</v>
      </c>
      <c r="C369" s="287"/>
      <c r="D369" s="288"/>
      <c r="E369" s="385"/>
      <c r="F369" s="386"/>
      <c r="G369" s="387"/>
      <c r="H369" s="41"/>
      <c r="I369" s="41"/>
      <c r="J369" s="41"/>
      <c r="K369" s="41"/>
      <c r="N369" s="41"/>
      <c r="Q369" s="41"/>
    </row>
    <row r="370" spans="2:17" ht="12.6" customHeight="1">
      <c r="C370" s="121"/>
      <c r="D370" s="121"/>
      <c r="E370" s="121"/>
      <c r="F370" s="41"/>
      <c r="G370" s="41"/>
      <c r="H370" s="284"/>
      <c r="I370" s="41"/>
      <c r="J370" s="41"/>
      <c r="K370" s="41"/>
    </row>
    <row r="371" spans="2:17" ht="12.6" customHeight="1">
      <c r="B371" s="1" t="s">
        <v>452</v>
      </c>
      <c r="K371" s="41"/>
    </row>
    <row r="372" spans="2:17" ht="12.6" customHeight="1" thickBot="1">
      <c r="B372" s="1" t="s">
        <v>453</v>
      </c>
      <c r="K372" s="41"/>
    </row>
    <row r="373" spans="2:17" ht="12.6" customHeight="1">
      <c r="B373" s="364"/>
      <c r="C373" s="53" t="s">
        <v>8</v>
      </c>
      <c r="D373" s="53" t="s">
        <v>77</v>
      </c>
      <c r="E373" s="53" t="s">
        <v>454</v>
      </c>
      <c r="F373" s="53" t="s">
        <v>120</v>
      </c>
      <c r="G373" s="53" t="s">
        <v>455</v>
      </c>
      <c r="H373" s="81" t="s">
        <v>456</v>
      </c>
      <c r="I373" s="53" t="s">
        <v>457</v>
      </c>
      <c r="J373" s="44" t="s">
        <v>122</v>
      </c>
    </row>
    <row r="374" spans="2:17" ht="12.6" customHeight="1">
      <c r="B374" s="45" t="s">
        <v>123</v>
      </c>
      <c r="C374" s="55" t="s">
        <v>273</v>
      </c>
      <c r="D374" s="55" t="s">
        <v>458</v>
      </c>
      <c r="E374" s="55" t="s">
        <v>459</v>
      </c>
      <c r="F374" s="55" t="s">
        <v>344</v>
      </c>
      <c r="G374" s="55" t="s">
        <v>459</v>
      </c>
      <c r="H374" s="82" t="s">
        <v>460</v>
      </c>
      <c r="I374" s="176" t="s">
        <v>461</v>
      </c>
      <c r="J374" s="47" t="s">
        <v>462</v>
      </c>
    </row>
    <row r="375" spans="2:17" ht="12.6" customHeight="1">
      <c r="B375" s="75"/>
      <c r="C375" s="55" t="s">
        <v>86</v>
      </c>
      <c r="D375" s="55" t="s">
        <v>86</v>
      </c>
      <c r="E375" s="55" t="s">
        <v>463</v>
      </c>
      <c r="F375" s="55"/>
      <c r="G375" s="55" t="s">
        <v>344</v>
      </c>
      <c r="H375" s="82" t="s">
        <v>464</v>
      </c>
      <c r="I375" s="176" t="s">
        <v>465</v>
      </c>
      <c r="J375" s="47"/>
    </row>
    <row r="376" spans="2:17" ht="12.6" customHeight="1">
      <c r="B376" s="75"/>
      <c r="C376" s="59" t="s">
        <v>466</v>
      </c>
      <c r="D376" s="55" t="s">
        <v>442</v>
      </c>
      <c r="E376" s="55" t="s">
        <v>442</v>
      </c>
      <c r="F376" s="55" t="s">
        <v>317</v>
      </c>
      <c r="G376" s="55" t="s">
        <v>317</v>
      </c>
      <c r="H376" s="58" t="s">
        <v>104</v>
      </c>
      <c r="I376" s="59" t="s">
        <v>104</v>
      </c>
      <c r="J376" s="51" t="s">
        <v>104</v>
      </c>
    </row>
    <row r="377" spans="2:17" ht="12.6" customHeight="1">
      <c r="B377" s="52"/>
      <c r="C377" s="179"/>
      <c r="D377" s="275"/>
      <c r="E377" s="21"/>
      <c r="F377" s="276"/>
      <c r="G377" s="276"/>
      <c r="H377" s="20">
        <f>+C377*D377*10*F377/1000</f>
        <v>0</v>
      </c>
      <c r="I377" s="21">
        <f>+C377*E377*10*G377/1000</f>
        <v>0</v>
      </c>
      <c r="J377" s="2">
        <f>+H377-I377</f>
        <v>0</v>
      </c>
    </row>
    <row r="378" spans="2:17" ht="12.6" customHeight="1">
      <c r="B378" s="52"/>
      <c r="C378" s="179"/>
      <c r="D378" s="275"/>
      <c r="E378" s="21"/>
      <c r="F378" s="276"/>
      <c r="G378" s="276"/>
      <c r="H378" s="20">
        <f>+C378*D378*10*F378/1000</f>
        <v>0</v>
      </c>
      <c r="I378" s="21">
        <f>+C378*E378*10*G378/1000</f>
        <v>0</v>
      </c>
      <c r="J378" s="2">
        <f>+H378-I378</f>
        <v>0</v>
      </c>
    </row>
    <row r="379" spans="2:17" ht="12.6" customHeight="1">
      <c r="B379" s="94"/>
      <c r="C379" s="277"/>
      <c r="D379" s="278"/>
      <c r="E379" s="21"/>
      <c r="F379" s="279"/>
      <c r="G379" s="279"/>
      <c r="H379" s="20">
        <f>+C379*D379*10*F379/1000</f>
        <v>0</v>
      </c>
      <c r="I379" s="21">
        <f>+C379*E379*10*G379/1000</f>
        <v>0</v>
      </c>
      <c r="J379" s="2">
        <f>+H379-I379</f>
        <v>0</v>
      </c>
    </row>
    <row r="380" spans="2:17" ht="12.6" customHeight="1" thickBot="1">
      <c r="B380" s="24" t="s">
        <v>70</v>
      </c>
      <c r="C380" s="189">
        <f>SUM(C377:C379)</f>
        <v>0</v>
      </c>
      <c r="D380" s="25"/>
      <c r="E380" s="63">
        <f>SUM(E377:E379)</f>
        <v>0</v>
      </c>
      <c r="F380" s="280"/>
      <c r="G380" s="280"/>
      <c r="H380" s="62">
        <f>SUM(H377:H379)</f>
        <v>0</v>
      </c>
      <c r="I380" s="63">
        <f>SUM(I377:I379)</f>
        <v>0</v>
      </c>
      <c r="J380" s="40">
        <f>SUM(J377:J379)</f>
        <v>0</v>
      </c>
    </row>
    <row r="381" spans="2:17" ht="12.6" customHeight="1" thickBot="1">
      <c r="C381" s="121"/>
      <c r="D381" s="121"/>
      <c r="E381" s="121"/>
      <c r="F381" s="41"/>
      <c r="G381" s="41"/>
      <c r="H381" s="41"/>
      <c r="I381" s="41"/>
      <c r="J381" s="41"/>
      <c r="K381" s="41"/>
    </row>
    <row r="382" spans="2:17" ht="12.6" customHeight="1">
      <c r="B382" s="6" t="s">
        <v>467</v>
      </c>
      <c r="C382" s="285"/>
      <c r="D382" s="286"/>
      <c r="E382" s="382"/>
      <c r="F382" s="383"/>
      <c r="G382" s="384"/>
      <c r="H382" s="41"/>
      <c r="I382" s="41"/>
      <c r="J382" s="41"/>
      <c r="K382" s="41"/>
      <c r="N382" s="41"/>
      <c r="Q382" s="41"/>
    </row>
    <row r="383" spans="2:17" ht="12.6" customHeight="1" thickBot="1">
      <c r="B383" s="186" t="s">
        <v>289</v>
      </c>
      <c r="C383" s="287"/>
      <c r="D383" s="288"/>
      <c r="E383" s="385"/>
      <c r="F383" s="386"/>
      <c r="G383" s="387"/>
      <c r="H383" s="41"/>
      <c r="I383" s="41"/>
      <c r="J383" s="41"/>
      <c r="K383" s="41"/>
      <c r="N383" s="41"/>
      <c r="Q383" s="41"/>
    </row>
    <row r="384" spans="2:17" ht="12.6" customHeight="1" thickBot="1">
      <c r="C384" s="121"/>
      <c r="D384" s="121"/>
      <c r="E384" s="121"/>
      <c r="F384" s="41"/>
      <c r="G384" s="41"/>
      <c r="H384" s="41"/>
      <c r="I384" s="41"/>
      <c r="J384" s="41"/>
      <c r="K384" s="41"/>
      <c r="N384" s="41"/>
      <c r="Q384" s="41"/>
    </row>
    <row r="385" spans="2:17" ht="12.6" customHeight="1">
      <c r="B385" s="6" t="s">
        <v>468</v>
      </c>
      <c r="C385" s="285"/>
      <c r="D385" s="286"/>
      <c r="E385" s="382"/>
      <c r="F385" s="383"/>
      <c r="G385" s="384"/>
      <c r="H385" s="41"/>
      <c r="I385" s="41"/>
      <c r="J385" s="41"/>
      <c r="K385" s="41"/>
      <c r="N385" s="41"/>
      <c r="Q385" s="41"/>
    </row>
    <row r="386" spans="2:17" ht="12.6" customHeight="1" thickBot="1">
      <c r="B386" s="186" t="s">
        <v>469</v>
      </c>
      <c r="C386" s="287"/>
      <c r="D386" s="288"/>
      <c r="E386" s="385"/>
      <c r="F386" s="386"/>
      <c r="G386" s="387"/>
      <c r="H386" s="41"/>
      <c r="I386" s="41"/>
      <c r="J386" s="41"/>
      <c r="K386" s="41"/>
      <c r="N386" s="41"/>
      <c r="Q386" s="41"/>
    </row>
    <row r="387" spans="2:17" ht="12.6" customHeight="1">
      <c r="C387" s="121"/>
      <c r="D387" s="121"/>
      <c r="E387" s="121"/>
      <c r="F387" s="41"/>
      <c r="G387" s="41"/>
      <c r="H387" s="41"/>
      <c r="I387" s="41"/>
      <c r="J387" s="41"/>
      <c r="K387" s="41"/>
    </row>
    <row r="388" spans="2:17" ht="12.6" customHeight="1" thickBot="1">
      <c r="B388" s="1" t="s">
        <v>470</v>
      </c>
      <c r="C388" s="121"/>
      <c r="D388" s="121"/>
      <c r="E388" s="121" t="s">
        <v>111</v>
      </c>
      <c r="F388" s="41"/>
      <c r="G388" s="41"/>
      <c r="H388" s="41"/>
      <c r="I388" s="41"/>
      <c r="J388" s="41"/>
      <c r="K388" s="41"/>
    </row>
    <row r="389" spans="2:17" ht="12.6" customHeight="1">
      <c r="B389" s="149" t="s">
        <v>471</v>
      </c>
      <c r="C389" s="289"/>
      <c r="D389" s="290"/>
      <c r="E389" s="68">
        <f>+J366</f>
        <v>0</v>
      </c>
      <c r="F389" s="41"/>
      <c r="G389" s="41"/>
      <c r="H389" s="41"/>
      <c r="I389" s="41"/>
      <c r="J389" s="41"/>
    </row>
    <row r="390" spans="2:17" ht="12.6" customHeight="1">
      <c r="B390" s="4" t="s">
        <v>472</v>
      </c>
      <c r="C390" s="291"/>
      <c r="D390" s="292"/>
      <c r="E390" s="61">
        <f>+J380</f>
        <v>0</v>
      </c>
      <c r="F390" s="41"/>
      <c r="G390" s="41"/>
      <c r="H390" s="41"/>
      <c r="I390" s="41"/>
      <c r="J390" s="41"/>
    </row>
    <row r="391" spans="2:17" ht="12.6" customHeight="1" thickBot="1">
      <c r="B391" s="186"/>
      <c r="C391" s="293" t="s">
        <v>473</v>
      </c>
      <c r="D391" s="288"/>
      <c r="E391" s="294">
        <f>SUM(E389:E390)</f>
        <v>0</v>
      </c>
      <c r="F391" s="41"/>
      <c r="G391" s="41"/>
      <c r="H391" s="41"/>
      <c r="I391" s="41"/>
      <c r="J391" s="41"/>
    </row>
    <row r="392" spans="2:17" ht="12.6" customHeight="1">
      <c r="C392" s="121"/>
      <c r="D392" s="121"/>
      <c r="E392" s="121"/>
      <c r="F392" s="41"/>
      <c r="G392" s="41"/>
      <c r="H392" s="284"/>
      <c r="I392" s="41"/>
      <c r="J392" s="41"/>
    </row>
    <row r="393" spans="2:17" ht="12.6" customHeight="1">
      <c r="B393" s="1" t="s">
        <v>474</v>
      </c>
      <c r="C393" s="41"/>
      <c r="D393" s="41"/>
      <c r="E393" s="41"/>
      <c r="F393" s="41"/>
      <c r="G393" s="41"/>
      <c r="H393" s="41"/>
      <c r="I393" s="41"/>
      <c r="L393" s="41"/>
    </row>
    <row r="394" spans="2:17" ht="12.75" customHeight="1">
      <c r="B394" s="1" t="s">
        <v>475</v>
      </c>
      <c r="C394" s="41"/>
      <c r="D394" s="41"/>
      <c r="E394" s="41"/>
      <c r="F394" s="41"/>
      <c r="G394" s="41"/>
      <c r="H394" s="41"/>
      <c r="I394" s="41"/>
    </row>
    <row r="395" spans="2:17" ht="12.75" customHeight="1" thickBot="1">
      <c r="B395" s="1" t="s">
        <v>476</v>
      </c>
      <c r="C395" s="41"/>
      <c r="D395" s="41"/>
      <c r="E395" s="41"/>
      <c r="F395" s="41"/>
      <c r="G395" s="41"/>
      <c r="H395" s="41"/>
      <c r="I395" s="41"/>
    </row>
    <row r="396" spans="2:17" ht="12.75" customHeight="1">
      <c r="B396" s="6"/>
      <c r="C396" s="390" t="s">
        <v>477</v>
      </c>
      <c r="D396" s="391"/>
      <c r="E396" s="391"/>
      <c r="F396" s="391"/>
      <c r="G396" s="391"/>
      <c r="H396" s="392"/>
    </row>
    <row r="397" spans="2:17" ht="12.75" customHeight="1">
      <c r="B397" s="32" t="s">
        <v>142</v>
      </c>
      <c r="C397" s="46" t="s">
        <v>478</v>
      </c>
      <c r="D397" s="227" t="s">
        <v>77</v>
      </c>
      <c r="E397" s="46" t="s">
        <v>479</v>
      </c>
      <c r="F397" s="227" t="s">
        <v>480</v>
      </c>
      <c r="G397" s="295" t="s">
        <v>305</v>
      </c>
      <c r="H397" s="295" t="s">
        <v>456</v>
      </c>
    </row>
    <row r="398" spans="2:17" ht="12.75" customHeight="1">
      <c r="B398" s="368"/>
      <c r="C398" s="46" t="s">
        <v>481</v>
      </c>
      <c r="D398" s="227" t="s">
        <v>482</v>
      </c>
      <c r="E398" s="46" t="s">
        <v>483</v>
      </c>
      <c r="F398" s="227" t="s">
        <v>484</v>
      </c>
      <c r="G398" s="46" t="s">
        <v>485</v>
      </c>
      <c r="H398" s="46" t="s">
        <v>486</v>
      </c>
    </row>
    <row r="399" spans="2:17" ht="12.75" customHeight="1">
      <c r="B399" s="368"/>
      <c r="C399" s="46" t="s">
        <v>487</v>
      </c>
      <c r="D399" s="227" t="s">
        <v>488</v>
      </c>
      <c r="E399" s="46" t="s">
        <v>489</v>
      </c>
      <c r="F399" s="227" t="s">
        <v>490</v>
      </c>
      <c r="G399" s="46" t="s">
        <v>491</v>
      </c>
      <c r="H399" s="46" t="s">
        <v>492</v>
      </c>
    </row>
    <row r="400" spans="2:17" ht="12.75" customHeight="1">
      <c r="B400" s="252"/>
      <c r="C400" s="50" t="s">
        <v>493</v>
      </c>
      <c r="D400" s="296" t="s">
        <v>494</v>
      </c>
      <c r="E400" s="50" t="s">
        <v>495</v>
      </c>
      <c r="F400" s="296" t="s">
        <v>494</v>
      </c>
      <c r="G400" s="50" t="s">
        <v>496</v>
      </c>
      <c r="H400" s="46" t="s">
        <v>497</v>
      </c>
    </row>
    <row r="401" spans="2:13" ht="12.75" customHeight="1">
      <c r="B401" s="4"/>
      <c r="C401" s="21"/>
      <c r="D401" s="21"/>
      <c r="E401" s="21"/>
      <c r="F401" s="179"/>
      <c r="G401" s="36"/>
      <c r="H401" s="21">
        <f>(+C401*D401)</f>
        <v>0</v>
      </c>
    </row>
    <row r="402" spans="2:13" ht="12.75" customHeight="1">
      <c r="B402" s="368"/>
      <c r="C402" s="297"/>
      <c r="D402" s="41"/>
      <c r="E402" s="297"/>
      <c r="F402" s="41"/>
      <c r="G402" s="36"/>
      <c r="H402" s="21">
        <f>(+C402*D402+E402*F402)*G402</f>
        <v>0</v>
      </c>
    </row>
    <row r="403" spans="2:13" ht="12.75" customHeight="1" thickBot="1">
      <c r="B403" s="72" t="s">
        <v>498</v>
      </c>
      <c r="C403" s="63">
        <f>SUM(C401:C402)</f>
        <v>0</v>
      </c>
      <c r="D403" s="130"/>
      <c r="E403" s="25"/>
      <c r="F403" s="130"/>
      <c r="G403" s="171"/>
      <c r="H403" s="63">
        <f>SUM(H401:H402)</f>
        <v>0</v>
      </c>
    </row>
    <row r="404" spans="2:13" ht="12.75" customHeight="1" thickBot="1">
      <c r="C404" s="41"/>
      <c r="D404" s="41"/>
      <c r="E404" s="41"/>
      <c r="F404" s="41"/>
      <c r="G404" s="41"/>
      <c r="H404" s="41"/>
      <c r="I404" s="41"/>
    </row>
    <row r="405" spans="2:13" ht="12.75" customHeight="1">
      <c r="C405" s="41"/>
      <c r="E405" s="41"/>
      <c r="F405" s="185"/>
      <c r="G405" s="391" t="s">
        <v>499</v>
      </c>
      <c r="H405" s="391"/>
      <c r="I405" s="392"/>
      <c r="J405" s="44" t="s">
        <v>28</v>
      </c>
    </row>
    <row r="406" spans="2:13" ht="12.75" customHeight="1">
      <c r="C406" s="41"/>
      <c r="E406" s="41"/>
      <c r="F406" s="185"/>
      <c r="G406" s="298" t="s">
        <v>500</v>
      </c>
      <c r="H406" s="298" t="s">
        <v>501</v>
      </c>
      <c r="I406" s="46" t="s">
        <v>502</v>
      </c>
      <c r="J406" s="47"/>
    </row>
    <row r="407" spans="2:13" ht="12.75" customHeight="1">
      <c r="C407" s="41"/>
      <c r="D407" s="41"/>
      <c r="E407" s="41"/>
      <c r="F407" s="185"/>
      <c r="G407" s="229" t="s">
        <v>503</v>
      </c>
      <c r="H407" s="229" t="s">
        <v>504</v>
      </c>
      <c r="I407" s="46" t="s">
        <v>505</v>
      </c>
      <c r="J407" s="47" t="s">
        <v>506</v>
      </c>
    </row>
    <row r="408" spans="2:13" ht="12.75" customHeight="1">
      <c r="C408" s="41"/>
      <c r="D408" s="41"/>
      <c r="E408" s="41"/>
      <c r="F408" s="185"/>
      <c r="G408" s="229" t="s">
        <v>507</v>
      </c>
      <c r="H408" s="229" t="s">
        <v>508</v>
      </c>
      <c r="I408" s="46" t="s">
        <v>509</v>
      </c>
      <c r="J408" s="47"/>
    </row>
    <row r="409" spans="2:13" ht="12.75" customHeight="1">
      <c r="C409" s="41"/>
      <c r="D409" s="41"/>
      <c r="E409" s="41"/>
      <c r="F409" s="185"/>
      <c r="G409" s="299" t="s">
        <v>510</v>
      </c>
      <c r="H409" s="299" t="s">
        <v>511</v>
      </c>
      <c r="I409" s="46" t="s">
        <v>497</v>
      </c>
      <c r="J409" s="51" t="s">
        <v>104</v>
      </c>
    </row>
    <row r="410" spans="2:13" ht="12.75" customHeight="1">
      <c r="C410" s="41"/>
      <c r="D410" s="41"/>
      <c r="E410" s="41"/>
      <c r="F410" s="185"/>
      <c r="G410" s="71"/>
      <c r="H410" s="71"/>
      <c r="I410" s="71">
        <f>(+G410*D401)</f>
        <v>0</v>
      </c>
      <c r="J410" s="300"/>
    </row>
    <row r="411" spans="2:13" ht="12.75" customHeight="1">
      <c r="C411" s="41"/>
      <c r="D411" s="41"/>
      <c r="E411" s="41"/>
      <c r="F411" s="185"/>
      <c r="G411" s="185"/>
      <c r="H411" s="185"/>
      <c r="I411" s="71">
        <f>(+G411*D402+H411*F402)*G402</f>
        <v>0</v>
      </c>
      <c r="J411" s="102"/>
    </row>
    <row r="412" spans="2:13" ht="12.75" customHeight="1" thickBot="1">
      <c r="C412" s="41"/>
      <c r="D412" s="41"/>
      <c r="E412" s="41"/>
      <c r="F412" s="185"/>
      <c r="G412" s="74">
        <f>SUM(G410:G411)</f>
        <v>0</v>
      </c>
      <c r="H412" s="301"/>
      <c r="I412" s="74">
        <f>SUM(I410:I411)</f>
        <v>0</v>
      </c>
      <c r="J412" s="40">
        <f>H403-I412</f>
        <v>0</v>
      </c>
    </row>
    <row r="413" spans="2:13" ht="12.6" customHeight="1">
      <c r="C413" s="41"/>
      <c r="D413" s="41"/>
      <c r="E413" s="41"/>
      <c r="F413" s="41"/>
      <c r="G413" s="41"/>
      <c r="H413" s="41"/>
      <c r="I413" s="41"/>
      <c r="J413" s="41"/>
    </row>
    <row r="414" spans="2:13" ht="12.6" customHeight="1" thickBot="1">
      <c r="B414" s="1" t="s">
        <v>512</v>
      </c>
      <c r="C414" s="41"/>
      <c r="D414" s="41"/>
      <c r="E414" s="41"/>
      <c r="H414" s="41"/>
      <c r="L414" s="41"/>
      <c r="M414" s="41"/>
    </row>
    <row r="415" spans="2:13" ht="12.6" customHeight="1">
      <c r="B415" s="65" t="s">
        <v>513</v>
      </c>
      <c r="C415" s="66"/>
      <c r="D415" s="66"/>
      <c r="E415" s="66"/>
      <c r="F415" s="67"/>
      <c r="G415" s="68">
        <f>+J412</f>
        <v>0</v>
      </c>
      <c r="H415" s="41"/>
      <c r="L415" s="41"/>
    </row>
    <row r="416" spans="2:13" ht="12.6" customHeight="1">
      <c r="B416" s="302"/>
      <c r="C416" s="70"/>
      <c r="D416" s="70"/>
      <c r="E416" s="70"/>
      <c r="F416" s="71"/>
      <c r="G416" s="61"/>
      <c r="H416" s="41"/>
      <c r="I416" s="41"/>
      <c r="L416" s="41"/>
    </row>
    <row r="417" spans="2:12" ht="12.6" customHeight="1" thickBot="1">
      <c r="B417" s="72"/>
      <c r="C417" s="73" t="s">
        <v>473</v>
      </c>
      <c r="D417" s="73"/>
      <c r="E417" s="73"/>
      <c r="F417" s="74"/>
      <c r="G417" s="64">
        <f>SUM(G415:G416)</f>
        <v>0</v>
      </c>
      <c r="H417" s="41"/>
      <c r="I417" s="41"/>
      <c r="L417" s="41"/>
    </row>
    <row r="418" spans="2:12" ht="12.6" customHeight="1">
      <c r="C418" s="41"/>
      <c r="D418" s="41"/>
      <c r="E418" s="41"/>
      <c r="H418" s="41"/>
      <c r="I418" s="41"/>
      <c r="L418" s="41"/>
    </row>
    <row r="419" spans="2:12" ht="12.6" customHeight="1">
      <c r="B419" s="1" t="s">
        <v>514</v>
      </c>
      <c r="C419" s="41"/>
      <c r="D419" s="41"/>
      <c r="E419" s="41"/>
      <c r="H419" s="41"/>
      <c r="I419" s="41"/>
      <c r="L419" s="41"/>
    </row>
    <row r="420" spans="2:12" ht="12.6" customHeight="1" thickBot="1">
      <c r="B420" s="1" t="s">
        <v>515</v>
      </c>
      <c r="C420" s="41"/>
      <c r="D420" s="41"/>
      <c r="E420" s="41"/>
      <c r="H420" s="41"/>
      <c r="I420" s="41"/>
      <c r="L420" s="41"/>
    </row>
    <row r="421" spans="2:12" ht="12.6" customHeight="1">
      <c r="B421" s="42"/>
      <c r="C421" s="43"/>
      <c r="D421" s="43" t="s">
        <v>516</v>
      </c>
      <c r="E421" s="43" t="s">
        <v>517</v>
      </c>
      <c r="F421" s="44" t="s">
        <v>518</v>
      </c>
      <c r="H421" s="41"/>
      <c r="I421" s="41"/>
      <c r="L421" s="41"/>
    </row>
    <row r="422" spans="2:12" ht="12.6" customHeight="1">
      <c r="B422" s="45" t="s">
        <v>519</v>
      </c>
      <c r="C422" s="46" t="s">
        <v>520</v>
      </c>
      <c r="D422" s="46"/>
      <c r="E422" s="46" t="s">
        <v>521</v>
      </c>
      <c r="F422" s="47"/>
      <c r="H422" s="41"/>
      <c r="I422" s="41"/>
      <c r="L422" s="41"/>
    </row>
    <row r="423" spans="2:12" ht="12.6" customHeight="1">
      <c r="B423" s="45"/>
      <c r="C423" s="46" t="s">
        <v>522</v>
      </c>
      <c r="D423" s="46"/>
      <c r="E423" s="46" t="s">
        <v>523</v>
      </c>
      <c r="F423" s="47" t="s">
        <v>524</v>
      </c>
      <c r="H423" s="41"/>
      <c r="I423" s="48"/>
      <c r="J423" s="48"/>
      <c r="L423" s="41"/>
    </row>
    <row r="424" spans="2:12" ht="12.6" customHeight="1">
      <c r="B424" s="49"/>
      <c r="C424" s="50"/>
      <c r="D424" s="50" t="s">
        <v>525</v>
      </c>
      <c r="E424" s="50" t="s">
        <v>525</v>
      </c>
      <c r="F424" s="51"/>
      <c r="H424" s="41"/>
      <c r="I424" s="48"/>
      <c r="J424" s="48"/>
      <c r="L424" s="41"/>
    </row>
    <row r="425" spans="2:12" ht="12.6" customHeight="1">
      <c r="B425" s="52"/>
      <c r="C425" s="21"/>
      <c r="D425" s="21"/>
      <c r="E425" s="21"/>
      <c r="F425" s="2">
        <f>D425-E425</f>
        <v>0</v>
      </c>
      <c r="H425" s="41"/>
      <c r="I425" s="48"/>
      <c r="J425" s="48"/>
      <c r="L425" s="41"/>
    </row>
    <row r="426" spans="2:12" ht="12.6" customHeight="1" thickBot="1">
      <c r="B426" s="395" t="s">
        <v>473</v>
      </c>
      <c r="C426" s="396"/>
      <c r="D426" s="396"/>
      <c r="E426" s="397"/>
      <c r="F426" s="40">
        <f>SUM(F425)</f>
        <v>0</v>
      </c>
      <c r="H426" s="41"/>
      <c r="I426" s="48"/>
      <c r="J426" s="48"/>
      <c r="L426" s="41"/>
    </row>
    <row r="427" spans="2:12" ht="12.6" customHeight="1">
      <c r="B427" s="1" t="s">
        <v>526</v>
      </c>
      <c r="C427" s="41"/>
      <c r="D427" s="41"/>
      <c r="E427" s="41"/>
      <c r="H427" s="41"/>
      <c r="I427" s="41"/>
      <c r="L427" s="41"/>
    </row>
    <row r="428" spans="2:12" ht="12.6" customHeight="1">
      <c r="C428" s="41"/>
      <c r="D428" s="41"/>
      <c r="E428" s="41"/>
      <c r="H428" s="41"/>
      <c r="I428" s="41"/>
      <c r="L428" s="41"/>
    </row>
    <row r="429" spans="2:12" ht="12.6" customHeight="1" thickBot="1">
      <c r="B429" s="1" t="s">
        <v>527</v>
      </c>
      <c r="C429" s="41"/>
      <c r="D429" s="41"/>
      <c r="E429" s="41"/>
      <c r="H429" s="41"/>
      <c r="I429" s="41"/>
      <c r="L429" s="41"/>
    </row>
    <row r="430" spans="2:12" ht="12.6" customHeight="1">
      <c r="B430" s="398"/>
      <c r="C430" s="399"/>
      <c r="D430" s="399"/>
      <c r="E430" s="399"/>
      <c r="F430" s="400"/>
      <c r="H430" s="41"/>
      <c r="I430" s="41"/>
      <c r="L430" s="41"/>
    </row>
    <row r="431" spans="2:12" ht="12.6" customHeight="1" thickBot="1">
      <c r="B431" s="401"/>
      <c r="C431" s="402"/>
      <c r="D431" s="402"/>
      <c r="E431" s="402"/>
      <c r="F431" s="403"/>
      <c r="H431" s="41"/>
      <c r="I431" s="41"/>
      <c r="L431" s="41"/>
    </row>
    <row r="432" spans="2:12" ht="12.6" customHeight="1">
      <c r="B432" s="3"/>
      <c r="C432" s="3"/>
      <c r="D432" s="3"/>
      <c r="E432" s="3"/>
      <c r="F432" s="3"/>
      <c r="H432" s="41"/>
      <c r="I432" s="41"/>
      <c r="L432" s="41"/>
    </row>
    <row r="433" spans="2:13" ht="12.6" customHeight="1" thickBot="1">
      <c r="B433" s="1" t="s">
        <v>528</v>
      </c>
      <c r="C433" s="41"/>
      <c r="D433" s="41"/>
      <c r="E433" s="41"/>
      <c r="H433" s="41"/>
      <c r="I433" s="41"/>
      <c r="L433" s="41"/>
    </row>
    <row r="434" spans="2:13" ht="12.6" customHeight="1">
      <c r="B434" s="42"/>
      <c r="C434" s="303" t="s">
        <v>529</v>
      </c>
      <c r="D434" s="303" t="s">
        <v>516</v>
      </c>
      <c r="E434" s="303" t="s">
        <v>530</v>
      </c>
      <c r="F434" s="304" t="s">
        <v>122</v>
      </c>
      <c r="H434" s="41"/>
      <c r="I434" s="41"/>
      <c r="L434" s="41"/>
    </row>
    <row r="435" spans="2:13" ht="12.6" customHeight="1">
      <c r="B435" s="45" t="s">
        <v>519</v>
      </c>
      <c r="C435" s="305"/>
      <c r="D435" s="305"/>
      <c r="E435" s="305" t="s">
        <v>531</v>
      </c>
      <c r="F435" s="306"/>
      <c r="H435" s="41"/>
      <c r="I435" s="41"/>
      <c r="L435" s="41"/>
    </row>
    <row r="436" spans="2:13" ht="12.6" customHeight="1">
      <c r="B436" s="45"/>
      <c r="C436" s="305"/>
      <c r="D436" s="305"/>
      <c r="E436" s="305"/>
      <c r="F436" s="306" t="s">
        <v>524</v>
      </c>
      <c r="H436" s="41"/>
      <c r="I436" s="48"/>
      <c r="J436" s="48"/>
      <c r="L436" s="41"/>
    </row>
    <row r="437" spans="2:13" ht="12.6" customHeight="1">
      <c r="B437" s="49"/>
      <c r="C437" s="50" t="s">
        <v>532</v>
      </c>
      <c r="D437" s="50" t="s">
        <v>533</v>
      </c>
      <c r="E437" s="50" t="s">
        <v>533</v>
      </c>
      <c r="F437" s="51" t="s">
        <v>194</v>
      </c>
      <c r="H437" s="41"/>
      <c r="I437" s="48"/>
      <c r="J437" s="48"/>
      <c r="L437" s="41"/>
    </row>
    <row r="438" spans="2:13" ht="12.6" customHeight="1">
      <c r="B438" s="52"/>
      <c r="C438" s="21"/>
      <c r="D438" s="21"/>
      <c r="E438" s="21"/>
      <c r="F438" s="102"/>
      <c r="H438" s="41"/>
      <c r="I438" s="48"/>
      <c r="J438" s="48"/>
      <c r="L438" s="41"/>
    </row>
    <row r="439" spans="2:13" ht="12.6" customHeight="1" thickBot="1">
      <c r="B439" s="395" t="s">
        <v>473</v>
      </c>
      <c r="C439" s="396"/>
      <c r="D439" s="396"/>
      <c r="E439" s="397"/>
      <c r="F439" s="40"/>
      <c r="H439" s="41"/>
      <c r="I439" s="48"/>
      <c r="J439" s="48"/>
      <c r="L439" s="41"/>
    </row>
    <row r="440" spans="2:13" ht="12.6" customHeight="1">
      <c r="B440" s="1" t="s">
        <v>526</v>
      </c>
      <c r="C440" s="41"/>
      <c r="D440" s="41"/>
      <c r="E440" s="41"/>
      <c r="H440" s="41"/>
      <c r="I440" s="41"/>
      <c r="L440" s="41"/>
    </row>
    <row r="441" spans="2:13" ht="12.6" customHeight="1">
      <c r="C441" s="41"/>
      <c r="D441" s="41"/>
      <c r="E441" s="41"/>
      <c r="H441" s="41"/>
      <c r="I441" s="41"/>
      <c r="L441" s="41"/>
    </row>
    <row r="442" spans="2:13" ht="12.6" customHeight="1" thickBot="1">
      <c r="B442" s="1" t="s">
        <v>527</v>
      </c>
      <c r="C442" s="41"/>
      <c r="D442" s="41"/>
      <c r="E442" s="41"/>
      <c r="H442" s="41"/>
      <c r="I442" s="41"/>
      <c r="L442" s="41"/>
    </row>
    <row r="443" spans="2:13" ht="12.6" customHeight="1">
      <c r="B443" s="398"/>
      <c r="C443" s="399"/>
      <c r="D443" s="399"/>
      <c r="E443" s="399"/>
      <c r="F443" s="400"/>
      <c r="H443" s="41"/>
      <c r="I443" s="41"/>
      <c r="L443" s="41"/>
    </row>
    <row r="444" spans="2:13" ht="12.6" customHeight="1" thickBot="1">
      <c r="B444" s="401"/>
      <c r="C444" s="402"/>
      <c r="D444" s="402"/>
      <c r="E444" s="402"/>
      <c r="F444" s="403"/>
      <c r="H444" s="41"/>
      <c r="I444" s="41"/>
      <c r="L444" s="41"/>
    </row>
    <row r="445" spans="2:13" ht="12.6" customHeight="1">
      <c r="B445" s="3"/>
      <c r="C445" s="3"/>
      <c r="D445" s="3"/>
      <c r="E445" s="3"/>
      <c r="F445" s="3"/>
      <c r="H445" s="41"/>
      <c r="I445" s="41"/>
      <c r="L445" s="41"/>
    </row>
    <row r="446" spans="2:13" ht="12.6" customHeight="1" thickBot="1">
      <c r="B446" s="1" t="s">
        <v>534</v>
      </c>
      <c r="C446" s="41"/>
      <c r="D446" s="41"/>
      <c r="E446" s="41"/>
      <c r="H446" s="41"/>
      <c r="L446" s="41"/>
      <c r="M446" s="41"/>
    </row>
    <row r="447" spans="2:13" ht="12.6" customHeight="1">
      <c r="B447" s="65" t="s">
        <v>535</v>
      </c>
      <c r="C447" s="66"/>
      <c r="D447" s="66"/>
      <c r="E447" s="66"/>
      <c r="F447" s="67"/>
      <c r="G447" s="68">
        <f>+F426</f>
        <v>0</v>
      </c>
      <c r="H447" s="41"/>
      <c r="L447" s="41"/>
    </row>
    <row r="448" spans="2:13" ht="12.6" customHeight="1">
      <c r="B448" s="69" t="s">
        <v>536</v>
      </c>
      <c r="C448" s="70"/>
      <c r="D448" s="70"/>
      <c r="E448" s="70"/>
      <c r="F448" s="71"/>
      <c r="G448" s="61">
        <f>H439</f>
        <v>0</v>
      </c>
      <c r="H448" s="41"/>
      <c r="I448" s="41"/>
      <c r="L448" s="41"/>
    </row>
    <row r="449" spans="2:12" ht="12.6" customHeight="1" thickBot="1">
      <c r="B449" s="72"/>
      <c r="C449" s="73" t="s">
        <v>473</v>
      </c>
      <c r="D449" s="73"/>
      <c r="E449" s="73"/>
      <c r="F449" s="74"/>
      <c r="G449" s="64">
        <f>SUM(G447:G448)</f>
        <v>0</v>
      </c>
      <c r="H449" s="41"/>
      <c r="I449" s="41"/>
      <c r="L449" s="41"/>
    </row>
    <row r="450" spans="2:12" ht="12.6" customHeight="1">
      <c r="B450" s="3"/>
      <c r="C450" s="3"/>
      <c r="D450" s="3"/>
      <c r="E450" s="3"/>
      <c r="F450" s="3"/>
      <c r="H450" s="41"/>
      <c r="I450" s="41"/>
      <c r="L450" s="41"/>
    </row>
    <row r="451" spans="2:12" ht="12.6" customHeight="1">
      <c r="B451" s="3"/>
      <c r="C451" s="3"/>
      <c r="D451" s="3"/>
      <c r="E451" s="3"/>
      <c r="F451" s="3"/>
      <c r="H451" s="41"/>
      <c r="I451" s="41"/>
      <c r="L451" s="41"/>
    </row>
    <row r="452" spans="2:12" ht="12.6" customHeight="1" thickBot="1">
      <c r="B452" s="1" t="s">
        <v>537</v>
      </c>
      <c r="C452" s="3"/>
      <c r="D452" s="3"/>
      <c r="E452" s="3"/>
      <c r="F452" s="3"/>
      <c r="H452" s="41"/>
      <c r="I452" s="41"/>
      <c r="L452" s="41"/>
    </row>
    <row r="453" spans="2:12" ht="12.6" customHeight="1">
      <c r="B453" s="42"/>
      <c r="C453" s="388" t="s">
        <v>538</v>
      </c>
      <c r="D453" s="388" t="s">
        <v>539</v>
      </c>
      <c r="E453" s="388" t="s">
        <v>540</v>
      </c>
      <c r="F453" s="388" t="s">
        <v>541</v>
      </c>
      <c r="G453" s="54" t="s">
        <v>518</v>
      </c>
      <c r="H453" s="75"/>
      <c r="I453" s="41"/>
      <c r="L453" s="41"/>
    </row>
    <row r="454" spans="2:12" ht="12.6" customHeight="1">
      <c r="B454" s="45" t="s">
        <v>519</v>
      </c>
      <c r="C454" s="389"/>
      <c r="D454" s="389"/>
      <c r="E454" s="389"/>
      <c r="F454" s="389"/>
      <c r="G454" s="56"/>
      <c r="H454" s="75"/>
      <c r="I454" s="41"/>
      <c r="L454" s="41"/>
    </row>
    <row r="455" spans="2:12" ht="12.6" customHeight="1">
      <c r="B455" s="45" t="s">
        <v>542</v>
      </c>
      <c r="C455" s="46"/>
      <c r="D455" s="46" t="s">
        <v>543</v>
      </c>
      <c r="E455" s="46" t="s">
        <v>543</v>
      </c>
      <c r="F455" s="46" t="s">
        <v>408</v>
      </c>
      <c r="G455" s="56" t="s">
        <v>544</v>
      </c>
      <c r="H455" s="75"/>
      <c r="I455" s="48"/>
      <c r="J455" s="48"/>
      <c r="L455" s="41"/>
    </row>
    <row r="456" spans="2:12" ht="12.6" customHeight="1">
      <c r="B456" s="49"/>
      <c r="C456" s="50"/>
      <c r="D456" s="50"/>
      <c r="E456" s="50"/>
      <c r="F456" s="59"/>
      <c r="G456" s="60"/>
      <c r="H456" s="75"/>
      <c r="I456" s="48"/>
      <c r="J456" s="48"/>
      <c r="L456" s="41"/>
    </row>
    <row r="457" spans="2:12" ht="12.6" customHeight="1">
      <c r="B457" s="52"/>
      <c r="C457" s="21"/>
      <c r="D457" s="21"/>
      <c r="E457" s="21"/>
      <c r="F457" s="21"/>
      <c r="G457" s="61">
        <f>(E457-D457)*F457/100</f>
        <v>0</v>
      </c>
      <c r="H457" s="76"/>
      <c r="I457" s="48"/>
      <c r="J457" s="48"/>
      <c r="L457" s="41"/>
    </row>
    <row r="458" spans="2:12" ht="12.6" customHeight="1">
      <c r="B458" s="52"/>
      <c r="C458" s="21"/>
      <c r="D458" s="21"/>
      <c r="E458" s="21"/>
      <c r="F458" s="21"/>
      <c r="G458" s="61">
        <f>(E458-D458)*F458/100</f>
        <v>0</v>
      </c>
      <c r="H458" s="76"/>
      <c r="I458" s="48"/>
      <c r="J458" s="48"/>
      <c r="L458" s="41"/>
    </row>
    <row r="459" spans="2:12" ht="12.6" customHeight="1" thickBot="1">
      <c r="B459" s="395" t="s">
        <v>473</v>
      </c>
      <c r="C459" s="396"/>
      <c r="D459" s="396"/>
      <c r="E459" s="397"/>
      <c r="F459" s="63">
        <f>SUM(F457:F458)</f>
        <v>0</v>
      </c>
      <c r="G459" s="64">
        <f>SUM(G457:G458)</f>
        <v>0</v>
      </c>
      <c r="H459" s="76"/>
      <c r="I459" s="41"/>
      <c r="L459" s="41"/>
    </row>
    <row r="460" spans="2:12" ht="12.6" customHeight="1">
      <c r="B460" s="1" t="s">
        <v>526</v>
      </c>
      <c r="C460" s="41"/>
      <c r="D460" s="41"/>
      <c r="E460" s="41"/>
      <c r="H460" s="41"/>
      <c r="I460" s="41"/>
      <c r="L460" s="41"/>
    </row>
    <row r="461" spans="2:12" ht="12.6" customHeight="1">
      <c r="B461" s="77"/>
      <c r="C461" s="78"/>
      <c r="D461" s="78"/>
      <c r="E461" s="78"/>
      <c r="F461" s="41"/>
      <c r="G461" s="41"/>
      <c r="H461" s="41"/>
      <c r="I461" s="41"/>
      <c r="L461" s="41"/>
    </row>
    <row r="462" spans="2:12" ht="12.6" customHeight="1" thickBot="1">
      <c r="B462" s="1" t="s">
        <v>527</v>
      </c>
      <c r="C462" s="41"/>
      <c r="D462" s="41"/>
      <c r="E462" s="41"/>
      <c r="H462" s="41"/>
      <c r="I462" s="41"/>
      <c r="L462" s="41"/>
    </row>
    <row r="463" spans="2:12" ht="12.6" customHeight="1">
      <c r="B463" s="398"/>
      <c r="C463" s="399"/>
      <c r="D463" s="399"/>
      <c r="E463" s="399"/>
      <c r="F463" s="400"/>
      <c r="H463" s="41"/>
      <c r="I463" s="41"/>
      <c r="L463" s="41"/>
    </row>
    <row r="464" spans="2:12" ht="12.6" customHeight="1" thickBot="1">
      <c r="B464" s="401"/>
      <c r="C464" s="402"/>
      <c r="D464" s="402"/>
      <c r="E464" s="402"/>
      <c r="F464" s="403"/>
      <c r="H464" s="41"/>
      <c r="I464" s="41"/>
      <c r="L464" s="41"/>
    </row>
    <row r="465" spans="2:12" ht="12.6" customHeight="1">
      <c r="B465" s="3"/>
      <c r="C465" s="3"/>
      <c r="D465" s="3"/>
      <c r="E465" s="3"/>
      <c r="F465" s="3"/>
      <c r="H465" s="41"/>
      <c r="I465" s="41"/>
      <c r="L465" s="41"/>
    </row>
    <row r="466" spans="2:12" ht="12.6" customHeight="1" thickBot="1">
      <c r="B466" s="1" t="s">
        <v>545</v>
      </c>
      <c r="L466" s="41"/>
    </row>
    <row r="467" spans="2:12" ht="12.6" customHeight="1">
      <c r="B467" s="393" t="s">
        <v>546</v>
      </c>
      <c r="C467" s="381"/>
      <c r="D467" s="379" t="s">
        <v>547</v>
      </c>
      <c r="E467" s="380"/>
      <c r="F467" s="380"/>
      <c r="G467" s="380"/>
      <c r="H467" s="394"/>
      <c r="L467" s="41"/>
    </row>
    <row r="468" spans="2:12" ht="12.6" customHeight="1">
      <c r="B468" s="429"/>
      <c r="C468" s="430"/>
      <c r="D468" s="435"/>
      <c r="E468" s="436"/>
      <c r="F468" s="436"/>
      <c r="G468" s="436"/>
      <c r="H468" s="437"/>
      <c r="L468" s="41"/>
    </row>
    <row r="469" spans="2:12" ht="12.6" customHeight="1">
      <c r="B469" s="431"/>
      <c r="C469" s="432"/>
      <c r="D469" s="438"/>
      <c r="E469" s="439"/>
      <c r="F469" s="439"/>
      <c r="G469" s="439"/>
      <c r="H469" s="440"/>
    </row>
    <row r="470" spans="2:12" ht="12.6" customHeight="1" thickBot="1">
      <c r="B470" s="433"/>
      <c r="C470" s="434"/>
      <c r="D470" s="441"/>
      <c r="E470" s="442"/>
      <c r="F470" s="442"/>
      <c r="G470" s="442"/>
      <c r="H470" s="443"/>
    </row>
    <row r="471" spans="2:12" ht="12.6" customHeight="1"/>
    <row r="472" spans="2:12" ht="12.6" customHeight="1" thickBot="1">
      <c r="B472" s="1" t="s">
        <v>548</v>
      </c>
      <c r="E472" s="1" t="s">
        <v>111</v>
      </c>
    </row>
    <row r="473" spans="2:12" ht="12.6" customHeight="1">
      <c r="B473" s="149" t="s">
        <v>549</v>
      </c>
      <c r="C473" s="8"/>
      <c r="D473" s="8"/>
      <c r="E473" s="307"/>
    </row>
    <row r="474" spans="2:12" ht="12.6" customHeight="1">
      <c r="B474" s="4"/>
      <c r="C474" s="173"/>
      <c r="D474" s="173"/>
      <c r="E474" s="268"/>
      <c r="L474" s="308"/>
    </row>
    <row r="475" spans="2:12" ht="12.6" customHeight="1">
      <c r="B475" s="4"/>
      <c r="C475" s="173"/>
      <c r="D475" s="173"/>
      <c r="E475" s="309"/>
      <c r="L475" s="308"/>
    </row>
    <row r="476" spans="2:12" ht="12.6" customHeight="1" thickBot="1">
      <c r="B476" s="72" t="s">
        <v>389</v>
      </c>
      <c r="C476" s="174"/>
      <c r="D476" s="174"/>
      <c r="E476" s="270">
        <f>SUM(E473:E475)</f>
        <v>0</v>
      </c>
      <c r="K476" s="41"/>
      <c r="L476" s="308"/>
    </row>
    <row r="477" spans="2:12" ht="12.6" customHeight="1">
      <c r="K477" s="41"/>
      <c r="L477" s="308"/>
    </row>
    <row r="478" spans="2:12" ht="12.6" customHeight="1" thickBot="1">
      <c r="B478" s="1" t="s">
        <v>550</v>
      </c>
      <c r="D478" s="1" t="s">
        <v>111</v>
      </c>
    </row>
    <row r="479" spans="2:12">
      <c r="B479" s="149"/>
      <c r="C479" s="9"/>
      <c r="D479" s="151"/>
    </row>
    <row r="480" spans="2:12">
      <c r="B480" s="252" t="s">
        <v>7</v>
      </c>
      <c r="C480" s="310"/>
      <c r="D480" s="311">
        <f>I175</f>
        <v>0</v>
      </c>
    </row>
    <row r="481" spans="2:7">
      <c r="B481" s="4" t="s">
        <v>551</v>
      </c>
      <c r="C481" s="5"/>
      <c r="D481" s="2">
        <f>G250</f>
        <v>0</v>
      </c>
    </row>
    <row r="482" spans="2:7">
      <c r="B482" s="4" t="s">
        <v>552</v>
      </c>
      <c r="C482" s="5"/>
      <c r="D482" s="2">
        <f>H300</f>
        <v>0</v>
      </c>
    </row>
    <row r="483" spans="2:7">
      <c r="B483" s="4" t="s">
        <v>553</v>
      </c>
      <c r="C483" s="5"/>
      <c r="D483" s="2">
        <f>E336</f>
        <v>0</v>
      </c>
    </row>
    <row r="484" spans="2:7">
      <c r="B484" s="4" t="s">
        <v>554</v>
      </c>
      <c r="C484" s="5"/>
      <c r="D484" s="2">
        <f>F346</f>
        <v>0</v>
      </c>
    </row>
    <row r="485" spans="2:7">
      <c r="B485" s="4" t="s">
        <v>555</v>
      </c>
      <c r="C485" s="5"/>
      <c r="D485" s="2">
        <f>E391</f>
        <v>0</v>
      </c>
    </row>
    <row r="486" spans="2:7">
      <c r="B486" s="4" t="s">
        <v>556</v>
      </c>
      <c r="C486" s="5"/>
      <c r="D486" s="2">
        <f>G417</f>
        <v>0</v>
      </c>
    </row>
    <row r="487" spans="2:7">
      <c r="B487" s="4" t="s">
        <v>557</v>
      </c>
      <c r="C487" s="5"/>
      <c r="D487" s="2">
        <f>G447</f>
        <v>0</v>
      </c>
    </row>
    <row r="488" spans="2:7">
      <c r="B488" s="4" t="s">
        <v>558</v>
      </c>
      <c r="C488" s="5"/>
      <c r="D488" s="362" t="e">
        <f>#REF!</f>
        <v>#REF!</v>
      </c>
    </row>
    <row r="489" spans="2:7">
      <c r="B489" s="4" t="s">
        <v>559</v>
      </c>
      <c r="C489" s="5"/>
      <c r="D489" s="2">
        <f>E476</f>
        <v>0</v>
      </c>
    </row>
    <row r="490" spans="2:7">
      <c r="B490" s="13"/>
      <c r="C490" s="312"/>
      <c r="D490" s="313"/>
    </row>
    <row r="491" spans="2:7" ht="14.25" customHeight="1" thickBot="1">
      <c r="B491" s="444" t="s">
        <v>135</v>
      </c>
      <c r="C491" s="445"/>
      <c r="D491" s="363" t="e">
        <f>SUM(D480:D490)</f>
        <v>#REF!</v>
      </c>
    </row>
    <row r="493" spans="2:7" ht="12.75" thickBot="1">
      <c r="B493" s="1" t="s">
        <v>560</v>
      </c>
    </row>
    <row r="494" spans="2:7" ht="13.5" customHeight="1">
      <c r="B494" s="446" t="s">
        <v>561</v>
      </c>
      <c r="C494" s="447"/>
      <c r="D494" s="53" t="s">
        <v>562</v>
      </c>
      <c r="E494" s="53" t="s">
        <v>563</v>
      </c>
      <c r="F494" s="213" t="s">
        <v>564</v>
      </c>
      <c r="G494" s="448" t="s">
        <v>565</v>
      </c>
    </row>
    <row r="495" spans="2:7">
      <c r="B495" s="368"/>
      <c r="D495" s="55"/>
      <c r="E495" s="55"/>
      <c r="F495" s="77" t="s">
        <v>566</v>
      </c>
      <c r="G495" s="449"/>
    </row>
    <row r="496" spans="2:7">
      <c r="B496" s="368"/>
      <c r="D496" s="55" t="s">
        <v>567</v>
      </c>
      <c r="E496" s="55" t="s">
        <v>318</v>
      </c>
      <c r="F496" s="314" t="s">
        <v>104</v>
      </c>
      <c r="G496" s="450"/>
    </row>
    <row r="497" spans="2:10">
      <c r="B497" s="422"/>
      <c r="C497" s="423"/>
      <c r="D497" s="161"/>
      <c r="E497" s="315"/>
      <c r="F497" s="316"/>
      <c r="G497" s="451"/>
    </row>
    <row r="498" spans="2:10">
      <c r="B498" s="454"/>
      <c r="C498" s="455"/>
      <c r="D498" s="11"/>
      <c r="E498" s="317"/>
      <c r="F498" s="316">
        <f t="shared" ref="F498:F503" si="3">IF(D498=0,0,E498/D498)</f>
        <v>0</v>
      </c>
      <c r="G498" s="452"/>
    </row>
    <row r="499" spans="2:10">
      <c r="B499" s="427"/>
      <c r="C499" s="456"/>
      <c r="D499" s="11"/>
      <c r="E499" s="317"/>
      <c r="F499" s="316">
        <f t="shared" si="3"/>
        <v>0</v>
      </c>
      <c r="G499" s="452"/>
    </row>
    <row r="500" spans="2:10" ht="13.5">
      <c r="B500" s="427"/>
      <c r="C500" s="428"/>
      <c r="D500" s="11"/>
      <c r="E500" s="317"/>
      <c r="F500" s="316">
        <f t="shared" si="3"/>
        <v>0</v>
      </c>
      <c r="G500" s="452"/>
    </row>
    <row r="501" spans="2:10" ht="13.5">
      <c r="B501" s="427"/>
      <c r="C501" s="428"/>
      <c r="D501" s="11"/>
      <c r="E501" s="317"/>
      <c r="F501" s="316">
        <f t="shared" si="3"/>
        <v>0</v>
      </c>
      <c r="G501" s="452"/>
    </row>
    <row r="502" spans="2:10" ht="13.5">
      <c r="B502" s="427"/>
      <c r="C502" s="428"/>
      <c r="D502" s="11"/>
      <c r="E502" s="317"/>
      <c r="F502" s="316">
        <f t="shared" si="3"/>
        <v>0</v>
      </c>
      <c r="G502" s="452"/>
    </row>
    <row r="503" spans="2:10">
      <c r="B503" s="457"/>
      <c r="C503" s="458"/>
      <c r="D503" s="11"/>
      <c r="E503" s="317"/>
      <c r="F503" s="316">
        <f t="shared" si="3"/>
        <v>0</v>
      </c>
      <c r="G503" s="452"/>
    </row>
    <row r="504" spans="2:10">
      <c r="B504" s="416"/>
      <c r="C504" s="417"/>
      <c r="D504" s="11"/>
      <c r="E504" s="317"/>
      <c r="F504" s="316"/>
      <c r="G504" s="453"/>
    </row>
    <row r="505" spans="2:10">
      <c r="B505" s="418" t="s">
        <v>568</v>
      </c>
      <c r="C505" s="419"/>
      <c r="D505" s="318"/>
      <c r="E505" s="16">
        <f>SUM(E497:E504)</f>
        <v>0</v>
      </c>
      <c r="F505" s="319">
        <f>SUM(F497:F504)</f>
        <v>0</v>
      </c>
      <c r="G505" s="218"/>
    </row>
    <row r="506" spans="2:10">
      <c r="B506" s="52" t="s">
        <v>569</v>
      </c>
      <c r="C506" s="36"/>
      <c r="D506" s="318"/>
      <c r="E506" s="16"/>
      <c r="F506" s="320"/>
      <c r="G506" s="321"/>
    </row>
    <row r="507" spans="2:10">
      <c r="B507" s="52" t="s">
        <v>570</v>
      </c>
      <c r="C507" s="36"/>
      <c r="D507" s="318"/>
      <c r="E507" s="16"/>
      <c r="F507" s="320"/>
      <c r="G507" s="321"/>
    </row>
    <row r="508" spans="2:10">
      <c r="B508" s="420" t="s">
        <v>571</v>
      </c>
      <c r="C508" s="421"/>
      <c r="D508" s="322"/>
      <c r="E508" s="323">
        <f>E505+E506+E507</f>
        <v>0</v>
      </c>
      <c r="F508" s="22">
        <f>F505</f>
        <v>0</v>
      </c>
      <c r="G508" s="23">
        <f>SUM(G497:G507)</f>
        <v>0</v>
      </c>
    </row>
    <row r="509" spans="2:10">
      <c r="B509" s="4"/>
      <c r="C509" s="173"/>
      <c r="D509" s="173"/>
      <c r="E509" s="324" t="s">
        <v>572</v>
      </c>
      <c r="F509" s="325" t="s">
        <v>573</v>
      </c>
      <c r="G509" s="326"/>
    </row>
    <row r="510" spans="2:10" ht="12.75" thickBot="1">
      <c r="B510" s="72" t="s">
        <v>574</v>
      </c>
      <c r="C510" s="174"/>
      <c r="D510" s="174"/>
      <c r="E510" s="353" t="e">
        <f>ROUND(E508/F508,1)</f>
        <v>#DIV/0!</v>
      </c>
      <c r="F510" s="174" t="s">
        <v>575</v>
      </c>
      <c r="G510" s="327"/>
      <c r="J510" s="41"/>
    </row>
    <row r="511" spans="2:10">
      <c r="E511" s="121"/>
      <c r="J511" s="41"/>
    </row>
    <row r="512" spans="2:10" ht="12.75" thickBot="1">
      <c r="B512" s="1" t="s">
        <v>576</v>
      </c>
      <c r="J512" s="41"/>
    </row>
    <row r="513" spans="2:11" ht="13.5" customHeight="1">
      <c r="B513" s="393" t="s">
        <v>577</v>
      </c>
      <c r="C513" s="381"/>
      <c r="D513" s="328" t="s">
        <v>578</v>
      </c>
    </row>
    <row r="514" spans="2:11">
      <c r="B514" s="422"/>
      <c r="C514" s="423"/>
      <c r="D514" s="154"/>
    </row>
    <row r="515" spans="2:11">
      <c r="B515" s="424"/>
      <c r="C515" s="425"/>
      <c r="D515" s="311"/>
      <c r="J515" s="329"/>
    </row>
    <row r="516" spans="2:11" ht="14.25" customHeight="1" thickBot="1">
      <c r="B516" s="395" t="s">
        <v>135</v>
      </c>
      <c r="C516" s="426"/>
      <c r="D516" s="294">
        <f>SUM(D514:D515)</f>
        <v>0</v>
      </c>
      <c r="J516" s="329"/>
    </row>
    <row r="517" spans="2:11">
      <c r="J517" s="329"/>
    </row>
    <row r="518" spans="2:11" ht="12.75" thickBot="1">
      <c r="B518" s="1" t="s">
        <v>579</v>
      </c>
      <c r="J518" s="308"/>
    </row>
    <row r="519" spans="2:11" ht="13.5" customHeight="1">
      <c r="B519" s="393" t="s">
        <v>580</v>
      </c>
      <c r="C519" s="381"/>
      <c r="D519" s="8"/>
      <c r="E519" s="8"/>
      <c r="F519" s="8"/>
      <c r="G519" s="10"/>
      <c r="K519" s="329"/>
    </row>
    <row r="520" spans="2:11">
      <c r="B520" s="368" t="s">
        <v>581</v>
      </c>
      <c r="C520" s="369"/>
      <c r="D520" s="330">
        <f>E508</f>
        <v>0</v>
      </c>
      <c r="E520" s="331" t="s">
        <v>582</v>
      </c>
      <c r="F520" s="272"/>
      <c r="G520" s="332"/>
      <c r="K520" s="121"/>
    </row>
    <row r="521" spans="2:11">
      <c r="B521" s="333" t="s">
        <v>583</v>
      </c>
      <c r="C521" s="334"/>
      <c r="D521" s="335">
        <f>E505</f>
        <v>0</v>
      </c>
      <c r="E521" s="336" t="s">
        <v>582</v>
      </c>
      <c r="F521" s="337"/>
      <c r="G521" s="338"/>
      <c r="K521" s="121"/>
    </row>
    <row r="522" spans="2:11">
      <c r="B522" s="368" t="s">
        <v>584</v>
      </c>
      <c r="C522" s="369"/>
      <c r="D522" s="339">
        <f>E506</f>
        <v>0</v>
      </c>
      <c r="E522" s="77" t="s">
        <v>582</v>
      </c>
      <c r="G522" s="332"/>
      <c r="K522" s="121"/>
    </row>
    <row r="523" spans="2:11">
      <c r="B523" s="13" t="s">
        <v>585</v>
      </c>
      <c r="C523" s="312"/>
      <c r="D523" s="354" t="e">
        <f>D491</f>
        <v>#REF!</v>
      </c>
      <c r="E523" s="272" t="s">
        <v>586</v>
      </c>
      <c r="F523" s="272"/>
      <c r="G523" s="340"/>
    </row>
    <row r="524" spans="2:11">
      <c r="B524" s="341" t="s">
        <v>587</v>
      </c>
      <c r="C524" s="342"/>
      <c r="D524" s="355"/>
      <c r="E524" s="343" t="s">
        <v>588</v>
      </c>
      <c r="F524" s="343"/>
      <c r="G524" s="344"/>
    </row>
    <row r="525" spans="2:11">
      <c r="B525" s="368" t="s">
        <v>589</v>
      </c>
      <c r="C525" s="369"/>
      <c r="D525" s="356"/>
      <c r="E525" s="1" t="s">
        <v>590</v>
      </c>
      <c r="G525" s="332"/>
    </row>
    <row r="526" spans="2:11" ht="12.75" thickBot="1">
      <c r="B526" s="368" t="s">
        <v>591</v>
      </c>
      <c r="C526" s="369"/>
      <c r="D526" s="356"/>
      <c r="E526" s="165" t="s">
        <v>592</v>
      </c>
      <c r="F526" s="203"/>
      <c r="G526" s="345"/>
    </row>
    <row r="527" spans="2:11">
      <c r="B527" s="13" t="s">
        <v>593</v>
      </c>
      <c r="C527" s="312"/>
      <c r="D527" s="357"/>
      <c r="E527" s="346"/>
      <c r="F527" s="368"/>
    </row>
    <row r="528" spans="2:11" ht="12.75" thickBot="1">
      <c r="B528" s="368"/>
      <c r="C528" s="369"/>
      <c r="D528" s="358" t="e">
        <f>E510</f>
        <v>#DIV/0!</v>
      </c>
      <c r="E528" s="347" t="s">
        <v>594</v>
      </c>
      <c r="F528" s="368"/>
    </row>
    <row r="529" spans="2:8" ht="12.75" thickBot="1">
      <c r="B529" s="4" t="s">
        <v>595</v>
      </c>
      <c r="C529" s="5"/>
      <c r="D529" s="359" t="e">
        <f>(0.04*POWER(1.04, D528))/(POWER(1.04, D528)-1)</f>
        <v>#DIV/0!</v>
      </c>
      <c r="E529" s="348"/>
      <c r="F529" s="368"/>
      <c r="G529" s="349" t="s">
        <v>596</v>
      </c>
      <c r="H529" s="349">
        <v>0.04</v>
      </c>
    </row>
    <row r="530" spans="2:8">
      <c r="B530" s="368" t="s">
        <v>597</v>
      </c>
      <c r="C530" s="369"/>
      <c r="D530" s="308"/>
      <c r="E530" s="347"/>
      <c r="F530" s="368"/>
    </row>
    <row r="531" spans="2:8">
      <c r="B531" s="368" t="s">
        <v>598</v>
      </c>
      <c r="C531" s="369"/>
      <c r="D531" s="360" t="e">
        <f>D523/D529</f>
        <v>#REF!</v>
      </c>
      <c r="E531" s="347" t="s">
        <v>599</v>
      </c>
      <c r="F531" s="368"/>
    </row>
    <row r="532" spans="2:8">
      <c r="B532" s="4" t="s">
        <v>600</v>
      </c>
      <c r="C532" s="5"/>
      <c r="D532" s="350">
        <f>D516</f>
        <v>0</v>
      </c>
      <c r="E532" s="350" t="s">
        <v>599</v>
      </c>
      <c r="F532" s="368"/>
    </row>
    <row r="533" spans="2:8">
      <c r="B533" s="368" t="s">
        <v>601</v>
      </c>
      <c r="C533" s="369"/>
      <c r="D533" s="308"/>
      <c r="E533" s="308"/>
      <c r="F533" s="368"/>
    </row>
    <row r="534" spans="2:8" ht="12.75" thickBot="1">
      <c r="B534" s="186" t="s">
        <v>602</v>
      </c>
      <c r="C534" s="351"/>
      <c r="D534" s="361" t="e">
        <f>(D531-D532)/D520</f>
        <v>#REF!</v>
      </c>
      <c r="E534" s="352"/>
      <c r="F534" s="368"/>
    </row>
  </sheetData>
  <mergeCells count="60">
    <mergeCell ref="B502:C502"/>
    <mergeCell ref="B468:C470"/>
    <mergeCell ref="D468:H470"/>
    <mergeCell ref="B491:C491"/>
    <mergeCell ref="B494:C494"/>
    <mergeCell ref="G494:G496"/>
    <mergeCell ref="B500:C500"/>
    <mergeCell ref="B501:C501"/>
    <mergeCell ref="B497:C497"/>
    <mergeCell ref="G497:G504"/>
    <mergeCell ref="B498:C498"/>
    <mergeCell ref="B499:C499"/>
    <mergeCell ref="B503:C503"/>
    <mergeCell ref="B519:C519"/>
    <mergeCell ref="B504:C504"/>
    <mergeCell ref="B505:C505"/>
    <mergeCell ref="B508:C508"/>
    <mergeCell ref="B513:C513"/>
    <mergeCell ref="B514:C514"/>
    <mergeCell ref="B515:C515"/>
    <mergeCell ref="B516:C516"/>
    <mergeCell ref="B467:C467"/>
    <mergeCell ref="D467:H467"/>
    <mergeCell ref="G405:I405"/>
    <mergeCell ref="B426:E426"/>
    <mergeCell ref="D207:G209"/>
    <mergeCell ref="D211:G213"/>
    <mergeCell ref="D227:G229"/>
    <mergeCell ref="B463:F463"/>
    <mergeCell ref="B464:F464"/>
    <mergeCell ref="B430:F430"/>
    <mergeCell ref="B431:F431"/>
    <mergeCell ref="B439:E439"/>
    <mergeCell ref="B459:E459"/>
    <mergeCell ref="B443:F443"/>
    <mergeCell ref="B444:F444"/>
    <mergeCell ref="E242:J244"/>
    <mergeCell ref="C453:C454"/>
    <mergeCell ref="D453:D454"/>
    <mergeCell ref="E453:E454"/>
    <mergeCell ref="F453:F454"/>
    <mergeCell ref="D286:F286"/>
    <mergeCell ref="C396:H396"/>
    <mergeCell ref="E385:G386"/>
    <mergeCell ref="D294:G295"/>
    <mergeCell ref="D351:D353"/>
    <mergeCell ref="E354:F357"/>
    <mergeCell ref="E368:G369"/>
    <mergeCell ref="E382:G383"/>
    <mergeCell ref="C255:D255"/>
    <mergeCell ref="E255:F255"/>
    <mergeCell ref="D275:G276"/>
    <mergeCell ref="D278:I279"/>
    <mergeCell ref="D281:I282"/>
    <mergeCell ref="D193:G195"/>
    <mergeCell ref="C124:E124"/>
    <mergeCell ref="F124:H124"/>
    <mergeCell ref="C134:E134"/>
    <mergeCell ref="F134:H134"/>
    <mergeCell ref="D189:G191"/>
  </mergeCells>
  <phoneticPr fontId="4"/>
  <pageMargins left="0.70866141732283472" right="0.70866141732283472" top="0.78740157480314965" bottom="0.31496062992125984" header="0.31496062992125984" footer="0.23622047244094491"/>
  <pageSetup paperSize="9" scale="73" firstPageNumber="30" orientation="landscape" cellComments="asDisplayed" useFirstPageNumber="1" r:id="rId1"/>
  <headerFooter scaleWithDoc="0"/>
  <rowBreaks count="10" manualBreakCount="10">
    <brk id="48" max="9" man="1"/>
    <brk id="104" max="9" man="1"/>
    <brk id="157" max="16383" man="1"/>
    <brk id="175" max="9" man="1"/>
    <brk id="229" max="9" man="1"/>
    <brk id="279" max="9" man="1"/>
    <brk id="336" max="9" man="1"/>
    <brk id="392" max="9" man="1"/>
    <brk id="449" max="16383" man="1"/>
    <brk id="492" max="9"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2025-03-31T04:42:46Z</dcterms:created>
  <dcterms:modified xsi:type="dcterms:W3CDTF">2026-04-13T02:13:36Z</dcterms:modified>
  <cp:category/>
  <cp:contentStatus/>
</cp:coreProperties>
</file>