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9" documentId="8_{CA4F827A-78DB-4698-977A-B48BB7AC4557}" xr6:coauthVersionLast="47" xr6:coauthVersionMax="47" xr10:uidLastSave="{C1CE3D49-7599-43CF-8448-AFA656016654}"/>
  <bookViews>
    <workbookView xWindow="-28920" yWindow="-120" windowWidth="29040" windowHeight="15720" xr2:uid="{D0B017CE-BAE5-47A0-B501-9915086B7786}"/>
  </bookViews>
  <sheets>
    <sheet name="R4-R6とりまとめ" sheetId="23" r:id="rId1"/>
  </sheets>
  <externalReferences>
    <externalReference r:id="rId2"/>
  </externalReferences>
  <definedNames>
    <definedName name="_xlnm._FilterDatabase" localSheetId="0" hidden="1">'R4-R6とりまとめ'!$A$6:$W$312</definedName>
    <definedName name="_xlnm.Print_Area" localSheetId="0">'R4-R6とりまとめ'!$D$1:$T$312</definedName>
    <definedName name="_xlnm.Print_Titles" localSheetId="0">'R4-R6とりまとめ'!$1:$6</definedName>
    <definedName name="グリーンな栽培体系への転換サポート">#REF!</definedName>
    <definedName name="沖縄">[1]!テーブル24[沖縄]</definedName>
    <definedName name="管轄局">[1]プルダウン等!$J$3:$R$3</definedName>
    <definedName name="管轄局_グリサポ">#REF!</definedName>
    <definedName name="関東">[1]!テーブル11[関東]</definedName>
    <definedName name="近畿">[1]!テーブル21[近畿]</definedName>
    <definedName name="九州">[1]!テーブル23[九州]</definedName>
    <definedName name="政策目的">#REF!</definedName>
    <definedName name="中四国">[1]!テーブル22[中四国]</definedName>
    <definedName name="東海">[1]!テーブル13[東海]</definedName>
    <definedName name="東北">[1]!テーブル10[東北]</definedName>
    <definedName name="北海道">[1]!テーブル9[北海道]</definedName>
    <definedName name="北陸">[1]!テーブル12[北陸]</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85" i="23" l="1"/>
  <c r="R149" i="23" l="1"/>
  <c r="S149" i="23"/>
  <c r="T149" i="23"/>
  <c r="T312" i="23" l="1"/>
  <c r="T250" i="23"/>
  <c r="T249" i="23"/>
  <c r="T248" i="23"/>
  <c r="S250" i="23"/>
  <c r="S249" i="23"/>
  <c r="S248" i="23"/>
  <c r="T295" i="23"/>
  <c r="T238" i="23"/>
  <c r="T191" i="23"/>
  <c r="T190" i="23"/>
  <c r="T176" i="23"/>
  <c r="T175" i="23"/>
  <c r="T174" i="23"/>
  <c r="T142" i="23"/>
  <c r="T141" i="23"/>
  <c r="T140" i="23"/>
  <c r="S295" i="23"/>
  <c r="S238" i="23"/>
  <c r="S191" i="23"/>
  <c r="S190" i="23"/>
  <c r="S176" i="23"/>
  <c r="S175" i="23"/>
  <c r="S174" i="23"/>
  <c r="S142" i="23"/>
  <c r="S141" i="23"/>
  <c r="S140" i="23"/>
  <c r="T139" i="23"/>
  <c r="S139" i="23"/>
  <c r="S10" i="23"/>
  <c r="S11" i="23"/>
  <c r="S12" i="23"/>
  <c r="S13" i="23"/>
  <c r="S14" i="23"/>
  <c r="S15" i="23"/>
  <c r="S16" i="23"/>
  <c r="S17" i="23"/>
  <c r="S18" i="23"/>
  <c r="S19" i="23"/>
  <c r="S20" i="23"/>
  <c r="S21" i="23"/>
  <c r="S22" i="23"/>
  <c r="S23" i="23"/>
  <c r="S24" i="23"/>
  <c r="S25" i="23"/>
  <c r="S26" i="23"/>
  <c r="S27" i="23"/>
  <c r="S28" i="23"/>
  <c r="S29" i="23"/>
  <c r="S30" i="23"/>
  <c r="S31" i="23"/>
  <c r="S32" i="23"/>
  <c r="S33" i="23"/>
  <c r="S34" i="23"/>
  <c r="S35" i="23"/>
  <c r="S36" i="23"/>
  <c r="S37" i="23"/>
  <c r="S38" i="23"/>
  <c r="S39" i="23"/>
  <c r="S40" i="23"/>
  <c r="S41" i="23"/>
  <c r="S42" i="23"/>
  <c r="S43" i="23"/>
  <c r="S44" i="23"/>
  <c r="S45" i="23"/>
  <c r="S46" i="23"/>
  <c r="S47" i="23"/>
  <c r="S48" i="23"/>
  <c r="S49" i="23"/>
  <c r="S50" i="23"/>
  <c r="S51" i="23"/>
  <c r="S52" i="23"/>
  <c r="S9" i="23"/>
  <c r="S8" i="23"/>
  <c r="S7" i="23"/>
  <c r="R310" i="23"/>
  <c r="R311" i="23"/>
  <c r="R312" i="23"/>
  <c r="R309" i="23"/>
  <c r="R307" i="23"/>
  <c r="R273" i="23"/>
  <c r="R274" i="23"/>
  <c r="R275" i="23"/>
  <c r="R276" i="23"/>
  <c r="R277" i="23"/>
  <c r="R278" i="23"/>
  <c r="R279" i="23"/>
  <c r="R280" i="23"/>
  <c r="R281" i="23"/>
  <c r="R282" i="23"/>
  <c r="R283" i="23"/>
  <c r="R284" i="23"/>
  <c r="R285" i="23"/>
  <c r="R286" i="23"/>
  <c r="R287" i="23"/>
  <c r="R288" i="23"/>
  <c r="R289" i="23"/>
  <c r="R290" i="23"/>
  <c r="R291" i="23"/>
  <c r="R292" i="23"/>
  <c r="R293" i="23"/>
  <c r="R294" i="23"/>
  <c r="R295" i="23"/>
  <c r="R296" i="23"/>
  <c r="R297" i="23"/>
  <c r="R298" i="23"/>
  <c r="R299" i="23"/>
  <c r="R300" i="23"/>
  <c r="R304" i="23"/>
  <c r="R305" i="23"/>
  <c r="R306" i="23"/>
  <c r="R272" i="23"/>
  <c r="R270" i="23"/>
  <c r="R269" i="23"/>
  <c r="R268" i="23"/>
  <c r="R266" i="23"/>
  <c r="R230" i="23"/>
  <c r="R231" i="23"/>
  <c r="R232" i="23"/>
  <c r="R233" i="23"/>
  <c r="R234" i="23"/>
  <c r="R235" i="23"/>
  <c r="R236" i="23"/>
  <c r="R237" i="23"/>
  <c r="R238" i="23"/>
  <c r="R239" i="23"/>
  <c r="R240" i="23"/>
  <c r="R241" i="23"/>
  <c r="R242" i="23"/>
  <c r="R243" i="23"/>
  <c r="R244" i="23"/>
  <c r="R245" i="23"/>
  <c r="R246" i="23"/>
  <c r="R247" i="23"/>
  <c r="R248" i="23"/>
  <c r="R251" i="23"/>
  <c r="R252" i="23"/>
  <c r="R253" i="23"/>
  <c r="R254" i="23"/>
  <c r="R255" i="23"/>
  <c r="R256" i="23"/>
  <c r="R257" i="23"/>
  <c r="R258" i="23"/>
  <c r="R259" i="23"/>
  <c r="R260" i="23"/>
  <c r="R261" i="23"/>
  <c r="R262" i="23"/>
  <c r="R263" i="23"/>
  <c r="R264" i="23"/>
  <c r="R265" i="23"/>
  <c r="R229" i="23"/>
  <c r="R228" i="23"/>
  <c r="R221" i="23"/>
  <c r="R215" i="23"/>
  <c r="R216" i="23"/>
  <c r="R217" i="23"/>
  <c r="R218" i="23"/>
  <c r="R219" i="23"/>
  <c r="R220" i="23"/>
  <c r="R214" i="23"/>
  <c r="R212" i="23"/>
  <c r="R206" i="23"/>
  <c r="R207" i="23"/>
  <c r="R208" i="23"/>
  <c r="R209" i="23"/>
  <c r="R210" i="23"/>
  <c r="R211" i="23"/>
  <c r="R205" i="23"/>
  <c r="R203" i="23"/>
  <c r="R202" i="23"/>
  <c r="R199" i="23"/>
  <c r="R197" i="23"/>
  <c r="R168" i="23"/>
  <c r="R169" i="23"/>
  <c r="R170" i="23"/>
  <c r="R171" i="23"/>
  <c r="R172" i="23"/>
  <c r="R173" i="23"/>
  <c r="R174" i="23"/>
  <c r="R175" i="23"/>
  <c r="R176" i="23"/>
  <c r="R177" i="23"/>
  <c r="R178" i="23"/>
  <c r="R179" i="23"/>
  <c r="R180" i="23"/>
  <c r="R181" i="23"/>
  <c r="R182" i="23"/>
  <c r="R183" i="23"/>
  <c r="R184" i="23"/>
  <c r="R185" i="23"/>
  <c r="R186" i="23"/>
  <c r="R187" i="23"/>
  <c r="R188" i="23"/>
  <c r="R189" i="23"/>
  <c r="R190" i="23"/>
  <c r="R191" i="23"/>
  <c r="R192" i="23"/>
  <c r="R193" i="23"/>
  <c r="R194" i="23"/>
  <c r="R195" i="23"/>
  <c r="R196" i="23"/>
  <c r="R167" i="23"/>
  <c r="R164" i="23"/>
  <c r="R162" i="23"/>
  <c r="R155" i="23"/>
  <c r="R156" i="23"/>
  <c r="R157" i="23"/>
  <c r="R158" i="23"/>
  <c r="R159" i="23"/>
  <c r="R160" i="23"/>
  <c r="R161" i="23"/>
  <c r="R154" i="23"/>
  <c r="R152" i="23"/>
  <c r="R140" i="23"/>
  <c r="R141" i="23"/>
  <c r="R142" i="23"/>
  <c r="R143" i="23"/>
  <c r="R144" i="23"/>
  <c r="R145" i="23"/>
  <c r="R146" i="23"/>
  <c r="R147" i="23"/>
  <c r="R148" i="23"/>
  <c r="R150" i="23"/>
  <c r="R151" i="23"/>
  <c r="R139" i="23"/>
  <c r="R136" i="23"/>
  <c r="R132" i="23"/>
  <c r="R133" i="23"/>
  <c r="R134" i="23"/>
  <c r="R135" i="23"/>
  <c r="R131" i="23"/>
  <c r="R128" i="23"/>
  <c r="R127" i="23"/>
  <c r="R126" i="23"/>
  <c r="R123" i="23"/>
  <c r="R104" i="23"/>
  <c r="R105" i="23"/>
  <c r="R106" i="23"/>
  <c r="R107" i="23"/>
  <c r="R108" i="23"/>
  <c r="R109" i="23"/>
  <c r="R110" i="23"/>
  <c r="R111" i="23"/>
  <c r="R112" i="23"/>
  <c r="R113" i="23"/>
  <c r="R114" i="23"/>
  <c r="R115" i="23"/>
  <c r="R116" i="23"/>
  <c r="R117" i="23"/>
  <c r="R118" i="23"/>
  <c r="R119" i="23"/>
  <c r="R120" i="23"/>
  <c r="R121" i="23"/>
  <c r="R122" i="23"/>
  <c r="R103" i="23"/>
  <c r="R101" i="23"/>
  <c r="R99" i="23"/>
  <c r="R92" i="23"/>
  <c r="R93" i="23"/>
  <c r="R94" i="23"/>
  <c r="R95" i="23"/>
  <c r="R96" i="23"/>
  <c r="R97" i="23"/>
  <c r="R98" i="23"/>
  <c r="R91" i="23"/>
  <c r="R86" i="23"/>
  <c r="R56" i="23"/>
  <c r="R57" i="23"/>
  <c r="R58" i="23"/>
  <c r="R59" i="23"/>
  <c r="R60" i="23"/>
  <c r="R61" i="23"/>
  <c r="R62" i="23"/>
  <c r="R63" i="23"/>
  <c r="R64" i="23"/>
  <c r="R65" i="23"/>
  <c r="R66" i="23"/>
  <c r="R67" i="23"/>
  <c r="R68" i="23"/>
  <c r="R69" i="23"/>
  <c r="R70" i="23"/>
  <c r="R71" i="23"/>
  <c r="R72" i="23"/>
  <c r="R73" i="23"/>
  <c r="R74" i="23"/>
  <c r="R75" i="23"/>
  <c r="R76" i="23"/>
  <c r="R77" i="23"/>
  <c r="R78" i="23"/>
  <c r="R79" i="23"/>
  <c r="R80" i="23"/>
  <c r="R81" i="23"/>
  <c r="R82" i="23"/>
  <c r="R83" i="23"/>
  <c r="R84" i="23"/>
  <c r="R85" i="23"/>
  <c r="R55" i="23"/>
  <c r="R53" i="23"/>
  <c r="R10" i="23"/>
  <c r="R11" i="23"/>
  <c r="R12" i="23"/>
  <c r="R13" i="23"/>
  <c r="R14" i="23"/>
  <c r="R15" i="23"/>
  <c r="R16" i="23"/>
  <c r="R17" i="23"/>
  <c r="R18" i="23"/>
  <c r="R19" i="23"/>
  <c r="R20" i="23"/>
  <c r="R21" i="23"/>
  <c r="R22" i="23"/>
  <c r="R23" i="23"/>
  <c r="R24" i="23"/>
  <c r="R25" i="23"/>
  <c r="R26" i="23"/>
  <c r="R27" i="23"/>
  <c r="R28" i="23"/>
  <c r="R29" i="23"/>
  <c r="R30" i="23"/>
  <c r="R31" i="23"/>
  <c r="R32" i="23"/>
  <c r="R33" i="23"/>
  <c r="R34" i="23"/>
  <c r="R35" i="23"/>
  <c r="R36" i="23"/>
  <c r="R37" i="23"/>
  <c r="R38" i="23"/>
  <c r="R39" i="23"/>
  <c r="R40" i="23"/>
  <c r="R41" i="23"/>
  <c r="R42" i="23"/>
  <c r="R43" i="23"/>
  <c r="R44" i="23"/>
  <c r="R45" i="23"/>
  <c r="R46" i="23"/>
  <c r="R47" i="23"/>
  <c r="R48" i="23"/>
  <c r="R49" i="23"/>
  <c r="R50" i="23"/>
  <c r="R51" i="23"/>
  <c r="R52" i="23"/>
  <c r="R9" i="23"/>
  <c r="R7" i="23"/>
  <c r="T7" i="23"/>
  <c r="T9" i="23"/>
  <c r="T10" i="23"/>
  <c r="T11" i="23"/>
  <c r="T12" i="23"/>
  <c r="T13" i="23"/>
  <c r="T14" i="23"/>
  <c r="T15" i="23"/>
  <c r="T16" i="23"/>
  <c r="T17" i="23"/>
  <c r="T18" i="23"/>
  <c r="T19" i="23"/>
  <c r="T20" i="23"/>
  <c r="T21" i="23"/>
  <c r="T22" i="23"/>
  <c r="T23" i="23"/>
  <c r="T24" i="23"/>
  <c r="T25" i="23"/>
  <c r="T26" i="23"/>
  <c r="T27" i="23"/>
  <c r="T28" i="23"/>
  <c r="T29" i="23"/>
  <c r="T30" i="23"/>
  <c r="T31" i="23"/>
  <c r="T32" i="23"/>
  <c r="T33" i="23"/>
  <c r="T34" i="23"/>
  <c r="T35" i="23"/>
  <c r="T36" i="23"/>
  <c r="T37" i="23"/>
  <c r="T38" i="23"/>
  <c r="T39" i="23"/>
  <c r="T40" i="23"/>
  <c r="T41" i="23"/>
  <c r="T42" i="23"/>
  <c r="T43" i="23"/>
  <c r="T44" i="23"/>
  <c r="T45" i="23"/>
  <c r="T46" i="23"/>
  <c r="T47" i="23"/>
  <c r="T48" i="23"/>
  <c r="T49" i="23"/>
  <c r="T50" i="23"/>
  <c r="T51" i="23"/>
  <c r="T52" i="23"/>
  <c r="S53" i="23"/>
  <c r="T53" i="23"/>
  <c r="S54" i="23"/>
  <c r="S55" i="23"/>
  <c r="T55" i="23"/>
  <c r="S56" i="23"/>
  <c r="T56" i="23"/>
  <c r="S57" i="23"/>
  <c r="T57" i="23"/>
  <c r="S58" i="23"/>
  <c r="T58" i="23"/>
  <c r="S59" i="23"/>
  <c r="T59" i="23"/>
  <c r="S60" i="23"/>
  <c r="T60" i="23"/>
  <c r="S61" i="23"/>
  <c r="T61" i="23"/>
  <c r="S62" i="23"/>
  <c r="T62" i="23"/>
  <c r="S63" i="23"/>
  <c r="T63" i="23"/>
  <c r="S64" i="23"/>
  <c r="T64" i="23"/>
  <c r="S65" i="23"/>
  <c r="T65" i="23"/>
  <c r="S66" i="23"/>
  <c r="T66" i="23"/>
  <c r="S67" i="23"/>
  <c r="T67" i="23"/>
  <c r="S68" i="23"/>
  <c r="T68" i="23"/>
  <c r="S69" i="23"/>
  <c r="T69" i="23"/>
  <c r="S70" i="23"/>
  <c r="T70" i="23"/>
  <c r="S71" i="23"/>
  <c r="T71" i="23"/>
  <c r="S72" i="23"/>
  <c r="T72" i="23"/>
  <c r="S73" i="23"/>
  <c r="T73" i="23"/>
  <c r="S74" i="23"/>
  <c r="T74" i="23"/>
  <c r="S75" i="23"/>
  <c r="T75" i="23"/>
  <c r="S76" i="23"/>
  <c r="T76" i="23"/>
  <c r="S77" i="23"/>
  <c r="T77" i="23"/>
  <c r="S78" i="23"/>
  <c r="T78" i="23"/>
  <c r="S79" i="23"/>
  <c r="T79" i="23"/>
  <c r="S80" i="23"/>
  <c r="T80" i="23"/>
  <c r="S81" i="23"/>
  <c r="T81" i="23"/>
  <c r="S82" i="23"/>
  <c r="T82" i="23"/>
  <c r="S83" i="23"/>
  <c r="T83" i="23"/>
  <c r="S84" i="23"/>
  <c r="T84" i="23"/>
  <c r="S85" i="23"/>
  <c r="T85" i="23"/>
  <c r="S86" i="23"/>
  <c r="T86" i="23"/>
  <c r="S87" i="23"/>
  <c r="S88" i="23"/>
  <c r="S89" i="23"/>
  <c r="S90" i="23"/>
  <c r="S91" i="23"/>
  <c r="T91" i="23"/>
  <c r="S92" i="23"/>
  <c r="T92" i="23"/>
  <c r="S93" i="23"/>
  <c r="T93" i="23"/>
  <c r="S94" i="23"/>
  <c r="T94" i="23"/>
  <c r="S95" i="23"/>
  <c r="T95" i="23"/>
  <c r="S96" i="23"/>
  <c r="T96" i="23"/>
  <c r="S97" i="23"/>
  <c r="T97" i="23"/>
  <c r="S98" i="23"/>
  <c r="T98" i="23"/>
  <c r="S99" i="23"/>
  <c r="T99" i="23"/>
  <c r="S100" i="23"/>
  <c r="S101" i="23"/>
  <c r="T101" i="23"/>
  <c r="S102" i="23"/>
  <c r="S103" i="23"/>
  <c r="T103" i="23"/>
  <c r="S104" i="23"/>
  <c r="T104" i="23"/>
  <c r="S105" i="23"/>
  <c r="T105" i="23"/>
  <c r="S106" i="23"/>
  <c r="T106" i="23"/>
  <c r="S107" i="23"/>
  <c r="T107" i="23"/>
  <c r="S108" i="23"/>
  <c r="T108" i="23"/>
  <c r="S109" i="23"/>
  <c r="T109" i="23"/>
  <c r="S110" i="23"/>
  <c r="T110" i="23"/>
  <c r="S111" i="23"/>
  <c r="T111" i="23"/>
  <c r="S112" i="23"/>
  <c r="T112" i="23"/>
  <c r="S113" i="23"/>
  <c r="T113" i="23"/>
  <c r="S114" i="23"/>
  <c r="T114" i="23"/>
  <c r="S115" i="23"/>
  <c r="T115" i="23"/>
  <c r="S116" i="23"/>
  <c r="T116" i="23"/>
  <c r="S117" i="23"/>
  <c r="T117" i="23"/>
  <c r="S118" i="23"/>
  <c r="T118" i="23"/>
  <c r="S119" i="23"/>
  <c r="T119" i="23"/>
  <c r="S120" i="23"/>
  <c r="T120" i="23"/>
  <c r="S121" i="23"/>
  <c r="T121" i="23"/>
  <c r="S122" i="23"/>
  <c r="T122" i="23"/>
  <c r="S123" i="23"/>
  <c r="T123" i="23"/>
  <c r="S124" i="23"/>
  <c r="S125" i="23"/>
  <c r="S126" i="23"/>
  <c r="T126" i="23"/>
  <c r="S127" i="23"/>
  <c r="T127" i="23"/>
  <c r="S128" i="23"/>
  <c r="T128" i="23"/>
  <c r="S129" i="23"/>
  <c r="T129" i="23"/>
  <c r="S130" i="23"/>
  <c r="T130" i="23"/>
  <c r="S131" i="23"/>
  <c r="T131" i="23"/>
  <c r="S132" i="23"/>
  <c r="T132" i="23"/>
  <c r="S133" i="23"/>
  <c r="T133" i="23"/>
  <c r="S134" i="23"/>
  <c r="T134" i="23"/>
  <c r="S135" i="23"/>
  <c r="T135" i="23"/>
  <c r="S136" i="23"/>
  <c r="T136" i="23"/>
  <c r="S137" i="23"/>
  <c r="S138" i="23"/>
  <c r="S143" i="23"/>
  <c r="T143" i="23"/>
  <c r="S144" i="23"/>
  <c r="T144" i="23"/>
  <c r="S145" i="23"/>
  <c r="T145" i="23"/>
  <c r="S146" i="23"/>
  <c r="T146" i="23"/>
  <c r="S147" i="23"/>
  <c r="T147" i="23"/>
  <c r="S148" i="23"/>
  <c r="T148" i="23"/>
  <c r="S150" i="23"/>
  <c r="T150" i="23"/>
  <c r="S151" i="23"/>
  <c r="T151" i="23"/>
  <c r="S152" i="23"/>
  <c r="T152" i="23"/>
  <c r="S153" i="23"/>
  <c r="S154" i="23"/>
  <c r="T154" i="23"/>
  <c r="S155" i="23"/>
  <c r="T155" i="23"/>
  <c r="S156" i="23"/>
  <c r="T156" i="23"/>
  <c r="S157" i="23"/>
  <c r="T157" i="23"/>
  <c r="S158" i="23"/>
  <c r="T158" i="23"/>
  <c r="S159" i="23"/>
  <c r="T159" i="23"/>
  <c r="S160" i="23"/>
  <c r="T160" i="23"/>
  <c r="S161" i="23"/>
  <c r="T161" i="23"/>
  <c r="S162" i="23"/>
  <c r="T162" i="23"/>
  <c r="S163" i="23"/>
  <c r="T163" i="23"/>
  <c r="S164" i="23"/>
  <c r="T164" i="23"/>
  <c r="S165" i="23"/>
  <c r="T165" i="23"/>
  <c r="S166" i="23"/>
  <c r="T166" i="23"/>
  <c r="S167" i="23"/>
  <c r="T167" i="23"/>
  <c r="S168" i="23"/>
  <c r="T168" i="23"/>
  <c r="S169" i="23"/>
  <c r="T169" i="23"/>
  <c r="S170" i="23"/>
  <c r="T170" i="23"/>
  <c r="S171" i="23"/>
  <c r="T171" i="23"/>
  <c r="S172" i="23"/>
  <c r="T172" i="23"/>
  <c r="S173" i="23"/>
  <c r="T173" i="23"/>
  <c r="S177" i="23"/>
  <c r="T177" i="23"/>
  <c r="S178" i="23"/>
  <c r="T178" i="23"/>
  <c r="S179" i="23"/>
  <c r="T179" i="23"/>
  <c r="S180" i="23"/>
  <c r="T180" i="23"/>
  <c r="S181" i="23"/>
  <c r="T181" i="23"/>
  <c r="S182" i="23"/>
  <c r="T182" i="23"/>
  <c r="S183" i="23"/>
  <c r="T183" i="23"/>
  <c r="S184" i="23"/>
  <c r="T184" i="23"/>
  <c r="T185" i="23"/>
  <c r="S186" i="23"/>
  <c r="T186" i="23"/>
  <c r="S187" i="23"/>
  <c r="T187" i="23"/>
  <c r="S188" i="23"/>
  <c r="T188" i="23"/>
  <c r="S189" i="23"/>
  <c r="T189" i="23"/>
  <c r="S192" i="23"/>
  <c r="T192" i="23"/>
  <c r="S193" i="23"/>
  <c r="T193" i="23"/>
  <c r="S194" i="23"/>
  <c r="T194" i="23"/>
  <c r="S195" i="23"/>
  <c r="T195" i="23"/>
  <c r="S196" i="23"/>
  <c r="T196" i="23"/>
  <c r="S197" i="23"/>
  <c r="T197" i="23"/>
  <c r="S198" i="23"/>
  <c r="S199" i="23"/>
  <c r="T199" i="23"/>
  <c r="S200" i="23"/>
  <c r="T200" i="23"/>
  <c r="S201" i="23"/>
  <c r="T201" i="23"/>
  <c r="S202" i="23"/>
  <c r="T202" i="23"/>
  <c r="S203" i="23"/>
  <c r="T203" i="23"/>
  <c r="S204" i="23"/>
  <c r="S205" i="23"/>
  <c r="T205" i="23"/>
  <c r="S206" i="23"/>
  <c r="T206" i="23"/>
  <c r="S207" i="23"/>
  <c r="T207" i="23"/>
  <c r="S208" i="23"/>
  <c r="T208" i="23"/>
  <c r="S209" i="23"/>
  <c r="T209" i="23"/>
  <c r="S210" i="23"/>
  <c r="T210" i="23"/>
  <c r="S211" i="23"/>
  <c r="T211" i="23"/>
  <c r="S212" i="23"/>
  <c r="T212" i="23"/>
  <c r="S213" i="23"/>
  <c r="S214" i="23"/>
  <c r="T214" i="23"/>
  <c r="S215" i="23"/>
  <c r="T215" i="23"/>
  <c r="S216" i="23"/>
  <c r="T216" i="23"/>
  <c r="S217" i="23"/>
  <c r="T217" i="23"/>
  <c r="S218" i="23"/>
  <c r="T218" i="23"/>
  <c r="S219" i="23"/>
  <c r="T219" i="23"/>
  <c r="S220" i="23"/>
  <c r="T220" i="23"/>
  <c r="S221" i="23"/>
  <c r="T221" i="23"/>
  <c r="S222" i="23"/>
  <c r="T222" i="23"/>
  <c r="S223" i="23"/>
  <c r="T223" i="23"/>
  <c r="S224" i="23"/>
  <c r="T224" i="23"/>
  <c r="S225" i="23"/>
  <c r="T225" i="23"/>
  <c r="S226" i="23"/>
  <c r="T226" i="23"/>
  <c r="S227" i="23"/>
  <c r="T227" i="23"/>
  <c r="S228" i="23"/>
  <c r="T228" i="23"/>
  <c r="S229" i="23"/>
  <c r="T229" i="23"/>
  <c r="S230" i="23"/>
  <c r="T230" i="23"/>
  <c r="S231" i="23"/>
  <c r="T231" i="23"/>
  <c r="S232" i="23"/>
  <c r="T232" i="23"/>
  <c r="S233" i="23"/>
  <c r="T233" i="23"/>
  <c r="S234" i="23"/>
  <c r="T234" i="23"/>
  <c r="S235" i="23"/>
  <c r="T235" i="23"/>
  <c r="S236" i="23"/>
  <c r="T236" i="23"/>
  <c r="S237" i="23"/>
  <c r="T237" i="23"/>
  <c r="S239" i="23"/>
  <c r="T239" i="23"/>
  <c r="S240" i="23"/>
  <c r="T240" i="23"/>
  <c r="S241" i="23"/>
  <c r="T241" i="23"/>
  <c r="S242" i="23"/>
  <c r="T242" i="23"/>
  <c r="S243" i="23"/>
  <c r="T243" i="23"/>
  <c r="S244" i="23"/>
  <c r="T244" i="23"/>
  <c r="S245" i="23"/>
  <c r="T245" i="23"/>
  <c r="S246" i="23"/>
  <c r="T246" i="23"/>
  <c r="S247" i="23"/>
  <c r="T247" i="23"/>
  <c r="S251" i="23"/>
  <c r="T251" i="23"/>
  <c r="S252" i="23"/>
  <c r="T252" i="23"/>
  <c r="S253" i="23"/>
  <c r="T253" i="23"/>
  <c r="S254" i="23"/>
  <c r="T254" i="23"/>
  <c r="S255" i="23"/>
  <c r="T255" i="23"/>
  <c r="S256" i="23"/>
  <c r="T256" i="23"/>
  <c r="S257" i="23"/>
  <c r="T257" i="23"/>
  <c r="S258" i="23"/>
  <c r="T258" i="23"/>
  <c r="S259" i="23"/>
  <c r="T259" i="23"/>
  <c r="S260" i="23"/>
  <c r="T260" i="23"/>
  <c r="S261" i="23"/>
  <c r="T261" i="23"/>
  <c r="S262" i="23"/>
  <c r="T262" i="23"/>
  <c r="S263" i="23"/>
  <c r="T263" i="23"/>
  <c r="S264" i="23"/>
  <c r="T264" i="23"/>
  <c r="S265" i="23"/>
  <c r="T265" i="23"/>
  <c r="S266" i="23"/>
  <c r="T266" i="23"/>
  <c r="S267" i="23"/>
  <c r="S268" i="23"/>
  <c r="T268" i="23"/>
  <c r="S269" i="23"/>
  <c r="T269" i="23"/>
  <c r="S270" i="23"/>
  <c r="T270" i="23"/>
  <c r="S271" i="23"/>
  <c r="S272" i="23"/>
  <c r="T272" i="23"/>
  <c r="S273" i="23"/>
  <c r="T273" i="23"/>
  <c r="S274" i="23"/>
  <c r="T274" i="23"/>
  <c r="S275" i="23"/>
  <c r="T275" i="23"/>
  <c r="S276" i="23"/>
  <c r="T276" i="23"/>
  <c r="S277" i="23"/>
  <c r="T277" i="23"/>
  <c r="S278" i="23"/>
  <c r="T278" i="23"/>
  <c r="S279" i="23"/>
  <c r="T279" i="23"/>
  <c r="S280" i="23"/>
  <c r="T280" i="23"/>
  <c r="S281" i="23"/>
  <c r="T281" i="23"/>
  <c r="S282" i="23"/>
  <c r="T282" i="23"/>
  <c r="S283" i="23"/>
  <c r="T283" i="23"/>
  <c r="S284" i="23"/>
  <c r="T284" i="23"/>
  <c r="S285" i="23"/>
  <c r="T285" i="23"/>
  <c r="S286" i="23"/>
  <c r="T286" i="23"/>
  <c r="S287" i="23"/>
  <c r="T287" i="23"/>
  <c r="S288" i="23"/>
  <c r="T288" i="23"/>
  <c r="S289" i="23"/>
  <c r="T289" i="23"/>
  <c r="S290" i="23"/>
  <c r="T290" i="23"/>
  <c r="S291" i="23"/>
  <c r="T291" i="23"/>
  <c r="S292" i="23"/>
  <c r="T292" i="23"/>
  <c r="S293" i="23"/>
  <c r="T293" i="23"/>
  <c r="S294" i="23"/>
  <c r="T294" i="23"/>
  <c r="S296" i="23"/>
  <c r="T296" i="23"/>
  <c r="S297" i="23"/>
  <c r="T297" i="23"/>
  <c r="S298" i="23"/>
  <c r="T298" i="23"/>
  <c r="S299" i="23"/>
  <c r="T299" i="23"/>
  <c r="S300" i="23"/>
  <c r="T300" i="23"/>
  <c r="S301" i="23"/>
  <c r="S302" i="23"/>
  <c r="S303" i="23"/>
  <c r="S304" i="23"/>
  <c r="T304" i="23"/>
  <c r="S305" i="23"/>
  <c r="T305" i="23"/>
  <c r="S306" i="23"/>
  <c r="T306" i="23"/>
  <c r="S307" i="23"/>
  <c r="T307" i="23"/>
  <c r="S308" i="23"/>
  <c r="S309" i="23"/>
  <c r="T309" i="23"/>
  <c r="S310" i="23"/>
  <c r="T310" i="23"/>
  <c r="S311" i="23"/>
  <c r="T311" i="23"/>
  <c r="S312" i="2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V285" authorId="0" shapeId="0" xr:uid="{C4C9AFEF-5762-40BF-975E-0C81222F45C7}">
      <text>
        <r>
          <rPr>
            <b/>
            <sz val="11"/>
            <color indexed="81"/>
            <rFont val="Meiryo UI"/>
            <family val="3"/>
            <charset val="128"/>
          </rPr>
          <t>キャベツとブロッコリーで１つのマニュアルを作成</t>
        </r>
      </text>
    </comment>
  </commentList>
</comments>
</file>

<file path=xl/sharedStrings.xml><?xml version="1.0" encoding="utf-8"?>
<sst xmlns="http://schemas.openxmlformats.org/spreadsheetml/2006/main" count="3915" uniqueCount="1705">
  <si>
    <t>時点</t>
    <rPh sb="0" eb="2">
      <t>ジテン</t>
    </rPh>
    <phoneticPr fontId="6"/>
  </si>
  <si>
    <t>＊右側の「マニュアル」や「産地戦略」の列をクリックすると、栽培マニュアルや産地戦略のページに移動します。</t>
    <rPh sb="1" eb="3">
      <t>ミギガワ</t>
    </rPh>
    <rPh sb="13" eb="17">
      <t>サンチセンリャク</t>
    </rPh>
    <rPh sb="19" eb="20">
      <t>レツ</t>
    </rPh>
    <rPh sb="29" eb="31">
      <t>サイバイ</t>
    </rPh>
    <rPh sb="37" eb="39">
      <t>サンチ</t>
    </rPh>
    <rPh sb="39" eb="41">
      <t>センリャク</t>
    </rPh>
    <rPh sb="46" eb="48">
      <t>イドウ</t>
    </rPh>
    <phoneticPr fontId="6"/>
  </si>
  <si>
    <t>＊リンク切れの場合は、お手数ですが「〇〇県　グリーンな栽培体系」等で検索してください。</t>
    <rPh sb="4" eb="5">
      <t>ギ</t>
    </rPh>
    <rPh sb="7" eb="9">
      <t>バアイ</t>
    </rPh>
    <rPh sb="12" eb="14">
      <t>テスウ</t>
    </rPh>
    <rPh sb="18" eb="21">
      <t>マルマルケン</t>
    </rPh>
    <rPh sb="27" eb="31">
      <t>サイバイタイケイ</t>
    </rPh>
    <rPh sb="32" eb="33">
      <t>トウ</t>
    </rPh>
    <rPh sb="34" eb="36">
      <t>ケンサク</t>
    </rPh>
    <phoneticPr fontId="6"/>
  </si>
  <si>
    <t>都道府県</t>
    <rPh sb="0" eb="4">
      <t>トドウフケン</t>
    </rPh>
    <phoneticPr fontId="6"/>
  </si>
  <si>
    <t>実施主体</t>
    <rPh sb="0" eb="4">
      <t>ジッシシュタイ</t>
    </rPh>
    <phoneticPr fontId="6"/>
  </si>
  <si>
    <t>品目</t>
    <rPh sb="0" eb="2">
      <t>ヒンモク</t>
    </rPh>
    <phoneticPr fontId="6"/>
  </si>
  <si>
    <t>作物分類</t>
    <rPh sb="0" eb="4">
      <t>サクモツブンルイ</t>
    </rPh>
    <phoneticPr fontId="6"/>
  </si>
  <si>
    <t>環境負荷低減の取組の分類</t>
    <rPh sb="0" eb="6">
      <t>カンキョウフカテイゲン</t>
    </rPh>
    <rPh sb="7" eb="9">
      <t>トリクミ</t>
    </rPh>
    <rPh sb="10" eb="12">
      <t>ブンルイ</t>
    </rPh>
    <phoneticPr fontId="6"/>
  </si>
  <si>
    <t>マニュアル</t>
    <phoneticPr fontId="6"/>
  </si>
  <si>
    <t>産地戦略</t>
    <rPh sb="0" eb="4">
      <t>サンチセンリャク</t>
    </rPh>
    <phoneticPr fontId="6"/>
  </si>
  <si>
    <t>栽培マニュアルURL</t>
  </si>
  <si>
    <t>産地戦略URL</t>
  </si>
  <si>
    <t>化学農薬
低減</t>
    <rPh sb="0" eb="2">
      <t>カガク</t>
    </rPh>
    <rPh sb="2" eb="4">
      <t>ノウヤク</t>
    </rPh>
    <rPh sb="5" eb="7">
      <t>テイゲン</t>
    </rPh>
    <phoneticPr fontId="6"/>
  </si>
  <si>
    <t>化学肥料
低減</t>
    <rPh sb="0" eb="4">
      <t>カガクヒリョウ</t>
    </rPh>
    <rPh sb="5" eb="7">
      <t>テイゲン</t>
    </rPh>
    <phoneticPr fontId="6"/>
  </si>
  <si>
    <t>有機農業</t>
    <rPh sb="0" eb="4">
      <t>ユウキノウギョウ</t>
    </rPh>
    <phoneticPr fontId="6"/>
  </si>
  <si>
    <t>メタン
削減</t>
    <rPh sb="4" eb="6">
      <t>サクゲン</t>
    </rPh>
    <phoneticPr fontId="6"/>
  </si>
  <si>
    <t>バイオ炭</t>
    <rPh sb="3" eb="4">
      <t>タン</t>
    </rPh>
    <phoneticPr fontId="6"/>
  </si>
  <si>
    <t>石油由来
から転換</t>
    <rPh sb="0" eb="2">
      <t>セキユ</t>
    </rPh>
    <rPh sb="2" eb="4">
      <t>ユライ</t>
    </rPh>
    <rPh sb="7" eb="9">
      <t>テンカン</t>
    </rPh>
    <phoneticPr fontId="6"/>
  </si>
  <si>
    <t>プラ肥料
対策</t>
    <rPh sb="2" eb="4">
      <t>ヒリョウ</t>
    </rPh>
    <rPh sb="5" eb="7">
      <t>タイサク</t>
    </rPh>
    <phoneticPr fontId="6"/>
  </si>
  <si>
    <t>青森県</t>
    <rPh sb="0" eb="2">
      <t>アオモリ</t>
    </rPh>
    <rPh sb="2" eb="3">
      <t>ケン</t>
    </rPh>
    <phoneticPr fontId="7"/>
  </si>
  <si>
    <t>青森県（六戸地区）</t>
    <rPh sb="0" eb="3">
      <t>アオモリケン</t>
    </rPh>
    <rPh sb="4" eb="6">
      <t>ロクノヘ</t>
    </rPh>
    <rPh sb="6" eb="8">
      <t>チク</t>
    </rPh>
    <phoneticPr fontId="2"/>
  </si>
  <si>
    <t>ながいも</t>
    <phoneticPr fontId="6"/>
  </si>
  <si>
    <t>いも類</t>
    <phoneticPr fontId="6"/>
  </si>
  <si>
    <t>○</t>
    <phoneticPr fontId="6"/>
  </si>
  <si>
    <t>https://www.pref.aomori.lg.jp/soshiki/nourin/nosui/files/sannti-rokunohe.pdf</t>
  </si>
  <si>
    <t>青森県（十和田地区）</t>
    <rPh sb="0" eb="3">
      <t>アオモリケン</t>
    </rPh>
    <rPh sb="4" eb="7">
      <t>トワダ</t>
    </rPh>
    <rPh sb="7" eb="9">
      <t>チク</t>
    </rPh>
    <phoneticPr fontId="2"/>
  </si>
  <si>
    <t>ながいも</t>
    <phoneticPr fontId="7"/>
  </si>
  <si>
    <t>https://www.pref.aomori.lg.jp/soshiki/nourin/nosui/files/sannti-towada.pdf</t>
  </si>
  <si>
    <t>宮城県</t>
    <rPh sb="0" eb="3">
      <t>ミヤギケン</t>
    </rPh>
    <phoneticPr fontId="7"/>
  </si>
  <si>
    <t>JA新みやぎみどりの地区　ほうれん草協議会</t>
    <rPh sb="2" eb="3">
      <t>シン</t>
    </rPh>
    <rPh sb="10" eb="12">
      <t>チク</t>
    </rPh>
    <rPh sb="17" eb="18">
      <t>ソウ</t>
    </rPh>
    <rPh sb="18" eb="21">
      <t>キョウギカイ</t>
    </rPh>
    <phoneticPr fontId="2"/>
  </si>
  <si>
    <t>ほうれん草(施設)</t>
    <rPh sb="4" eb="5">
      <t>ソウ</t>
    </rPh>
    <rPh sb="6" eb="8">
      <t>シセツ</t>
    </rPh>
    <phoneticPr fontId="7"/>
  </si>
  <si>
    <t>施設野菜</t>
  </si>
  <si>
    <t>https://www.pref.miyagi.jp/documents/45159/horenso-manual.pdf</t>
    <phoneticPr fontId="6"/>
  </si>
  <si>
    <t>https://www.pref.miyagi.jp/documents/45159/santi-senryaku.pdf</t>
    <phoneticPr fontId="6"/>
  </si>
  <si>
    <t>宮城県</t>
    <rPh sb="0" eb="2">
      <t>ミヤギ</t>
    </rPh>
    <rPh sb="2" eb="3">
      <t>ケン</t>
    </rPh>
    <phoneticPr fontId="7"/>
  </si>
  <si>
    <t>宮城県（栗原農業改良普及センター）</t>
    <rPh sb="0" eb="3">
      <t>ミヤギケン</t>
    </rPh>
    <rPh sb="4" eb="10">
      <t>クリハラノウギョウカイリョウ</t>
    </rPh>
    <rPh sb="10" eb="12">
      <t>フキュウ</t>
    </rPh>
    <phoneticPr fontId="2"/>
  </si>
  <si>
    <t>ズッキーニ(露地)</t>
    <rPh sb="6" eb="8">
      <t>ロジ</t>
    </rPh>
    <phoneticPr fontId="6"/>
  </si>
  <si>
    <t>露地野菜</t>
    <phoneticPr fontId="6"/>
  </si>
  <si>
    <t>https://www.pref.miyagi.jp/documents/45099/tebiki.pdf</t>
    <phoneticPr fontId="6"/>
  </si>
  <si>
    <t>https://www.pref.miyagi.jp/documents/45099/senryaku.pdf</t>
    <phoneticPr fontId="6"/>
  </si>
  <si>
    <t>JAみやぎ登米稲作部会連絡協議会</t>
    <rPh sb="5" eb="7">
      <t>トメ</t>
    </rPh>
    <rPh sb="7" eb="9">
      <t>イナサク</t>
    </rPh>
    <rPh sb="9" eb="11">
      <t>ブカイ</t>
    </rPh>
    <rPh sb="11" eb="13">
      <t>レンラク</t>
    </rPh>
    <rPh sb="13" eb="16">
      <t>キョウギカイ</t>
    </rPh>
    <phoneticPr fontId="2"/>
  </si>
  <si>
    <t>水稲</t>
    <rPh sb="0" eb="2">
      <t>スイトウ</t>
    </rPh>
    <phoneticPr fontId="2"/>
  </si>
  <si>
    <t>水稲</t>
    <rPh sb="0" eb="2">
      <t>スイトウ</t>
    </rPh>
    <phoneticPr fontId="6"/>
  </si>
  <si>
    <t>https://www.miyagitome.or.jp/product/rice/pdf/250704_01.pdf</t>
    <phoneticPr fontId="6"/>
  </si>
  <si>
    <t>https://www.miyagitome.or.jp/wp/wp-content/uploads/2023/03/bbe9ec6d4dc3d1819b80d9a697b88091.pdf</t>
  </si>
  <si>
    <t>秋田県</t>
    <rPh sb="0" eb="2">
      <t>アキタ</t>
    </rPh>
    <rPh sb="2" eb="3">
      <t>ケン</t>
    </rPh>
    <phoneticPr fontId="8"/>
  </si>
  <si>
    <t>雄勝ＩＣＴ協議会</t>
    <phoneticPr fontId="4"/>
  </si>
  <si>
    <t>ねぎ(露地)</t>
    <rPh sb="3" eb="5">
      <t>ロジ</t>
    </rPh>
    <phoneticPr fontId="6"/>
  </si>
  <si>
    <t>https://www.pref.akita.lg.jp/uploads/public/archive_0000071316_00/%E3%81%AD%E3%81%8E%E6%A0%BD%E5%9F%B9%E4%BD%9C%E6%A5%AD%E4%BD%93%E7%B3%BB%E3%83%9E%E3%83%8B%E3%83%A5%E3%82%A2%E3%83%AB.pdf</t>
  </si>
  <si>
    <t>https://www.pref.akita.lg.jp/uploads/public/archive_0000071316_00/%E3%80%90%E9%9B%84%E5%8B%9D%EF%BC%A9%EF%BC%A3%EF%BC%B4%E3%80%91%E7%94%A3%E5%9C%B0%E6%88%A6%E7%95%A5.pdf</t>
  </si>
  <si>
    <t>福島県</t>
    <rPh sb="0" eb="2">
      <t>フクシマ</t>
    </rPh>
    <rPh sb="2" eb="3">
      <t>ケン</t>
    </rPh>
    <phoneticPr fontId="7"/>
  </si>
  <si>
    <t>福島県（会津農林事務所農業振興普及部）</t>
    <rPh sb="0" eb="3">
      <t>フクシマケン</t>
    </rPh>
    <rPh sb="4" eb="6">
      <t>アイヅ</t>
    </rPh>
    <rPh sb="6" eb="8">
      <t>ノウリン</t>
    </rPh>
    <rPh sb="8" eb="11">
      <t>ジムショ</t>
    </rPh>
    <rPh sb="11" eb="13">
      <t>ノウギョウ</t>
    </rPh>
    <rPh sb="13" eb="15">
      <t>シンコウ</t>
    </rPh>
    <rPh sb="15" eb="17">
      <t>フキュウ</t>
    </rPh>
    <rPh sb="17" eb="18">
      <t>ブ</t>
    </rPh>
    <phoneticPr fontId="2"/>
  </si>
  <si>
    <t>https://www.pref.fukushima.lg.jp/uploaded/attachment/572073.pdf</t>
    <phoneticPr fontId="6"/>
  </si>
  <si>
    <t>https://www.pref.fukushima.lg.jp/uploaded/attachment/572075.pdf</t>
    <phoneticPr fontId="6"/>
  </si>
  <si>
    <t>福島県（会津農林事務所会津坂下農業普及所）
①金上地区・若宮地区
②八幡地区・川西地区
③広瀬地区・高寺地区</t>
    <rPh sb="0" eb="3">
      <t>フクシマケン</t>
    </rPh>
    <rPh sb="4" eb="6">
      <t>アイヅ</t>
    </rPh>
    <rPh sb="6" eb="8">
      <t>ノウリン</t>
    </rPh>
    <rPh sb="8" eb="11">
      <t>ジムショ</t>
    </rPh>
    <rPh sb="11" eb="20">
      <t>アイヅバンゲノウギョウフキュウショ</t>
    </rPh>
    <rPh sb="23" eb="27">
      <t>カナカミチク</t>
    </rPh>
    <rPh sb="34" eb="36">
      <t>ヤハタ</t>
    </rPh>
    <rPh sb="36" eb="38">
      <t>チク</t>
    </rPh>
    <rPh sb="39" eb="41">
      <t>カワニシ</t>
    </rPh>
    <rPh sb="41" eb="43">
      <t>チク</t>
    </rPh>
    <rPh sb="45" eb="47">
      <t>ヒロセ</t>
    </rPh>
    <rPh sb="47" eb="49">
      <t>チク</t>
    </rPh>
    <rPh sb="50" eb="51">
      <t>タカ</t>
    </rPh>
    <rPh sb="51" eb="52">
      <t>テラ</t>
    </rPh>
    <rPh sb="52" eb="54">
      <t>チク</t>
    </rPh>
    <phoneticPr fontId="2"/>
  </si>
  <si>
    <t>https://www.pref.fukushima.lg.jp/uploaded/life/825247_2389044_misc.pdf</t>
    <phoneticPr fontId="6"/>
  </si>
  <si>
    <t>https://www.pref.fukushima.lg.jp/uploaded/life/825247_2389050_misc.pdf</t>
    <phoneticPr fontId="6"/>
  </si>
  <si>
    <t>只見町農業再生協議会</t>
    <rPh sb="0" eb="2">
      <t>タダミ</t>
    </rPh>
    <rPh sb="2" eb="3">
      <t>マチ</t>
    </rPh>
    <rPh sb="3" eb="5">
      <t>ノウギョウ</t>
    </rPh>
    <rPh sb="5" eb="7">
      <t>サイセイ</t>
    </rPh>
    <rPh sb="7" eb="10">
      <t>キョウギカイ</t>
    </rPh>
    <phoneticPr fontId="2"/>
  </si>
  <si>
    <t>そば</t>
  </si>
  <si>
    <t>そば</t>
    <phoneticPr fontId="6"/>
  </si>
  <si>
    <t>https://www.town.tadami.lg.jp/lifeguide/2023/03/21/21683d8a19005b61a3aad0b6866f7f8c.pdf</t>
    <phoneticPr fontId="6"/>
  </si>
  <si>
    <t>https://www.town.tadami.lg.jp/lifeguide/2023/03/28/842a75c683e38fb9bf913caf738b962d.pdf</t>
    <phoneticPr fontId="6"/>
  </si>
  <si>
    <t>茨城県</t>
    <rPh sb="0" eb="2">
      <t>イバラキ</t>
    </rPh>
    <rPh sb="2" eb="3">
      <t>ケン</t>
    </rPh>
    <phoneticPr fontId="7"/>
  </si>
  <si>
    <t>五霞町地域循環型農業実践協議会</t>
  </si>
  <si>
    <t>水稲</t>
    <phoneticPr fontId="6"/>
  </si>
  <si>
    <t>https://www.town.goka.lg.jp/data/doc/1680855358_doc_24_0.pdf</t>
    <phoneticPr fontId="6"/>
  </si>
  <si>
    <t>https://www.town.goka.lg.jp/data/doc/1690850574_doc_24_0.pdf</t>
    <phoneticPr fontId="6"/>
  </si>
  <si>
    <t>かんしょ生産安定協議会</t>
    <rPh sb="6" eb="8">
      <t>アンテイ</t>
    </rPh>
    <phoneticPr fontId="2"/>
  </si>
  <si>
    <t>かんしょ</t>
  </si>
  <si>
    <t>いも類</t>
    <rPh sb="2" eb="3">
      <t>ルイ</t>
    </rPh>
    <phoneticPr fontId="6"/>
  </si>
  <si>
    <t>https://www.pref.ibaraki.jp/nourinsuisan/nishinourin/yunofu/keiei/documents/yuki_gs_manual2.pdf</t>
    <phoneticPr fontId="6"/>
  </si>
  <si>
    <t>https://www.pref.ibaraki.jp/nourinsuisan/nishinourin/yunofu/keiei/documents/yuki_gs_senryaku.pdf</t>
    <phoneticPr fontId="6"/>
  </si>
  <si>
    <t>八千代地区農畜産物 生産流通対策協議会</t>
    <rPh sb="0" eb="5">
      <t>ヤチヨチク</t>
    </rPh>
    <rPh sb="5" eb="9">
      <t>ノウチクサンブツ</t>
    </rPh>
    <rPh sb="10" eb="14">
      <t>セイサンリュウツウ</t>
    </rPh>
    <rPh sb="14" eb="16">
      <t>タイサク</t>
    </rPh>
    <rPh sb="16" eb="19">
      <t>キョウギカイ</t>
    </rPh>
    <phoneticPr fontId="2"/>
  </si>
  <si>
    <t>はくさい(露地)</t>
    <rPh sb="5" eb="7">
      <t>ロジ</t>
    </rPh>
    <phoneticPr fontId="6"/>
  </si>
  <si>
    <t>https://www.pref.ibaraki.jp/nourinsuisan/nishinourin/yunofu/keiei/documents/yachiyo_gs_manual2.pdf</t>
    <phoneticPr fontId="6"/>
  </si>
  <si>
    <t>https://www.pref.ibaraki.jp/nourinsuisan/nishinourin/yunofu/keiei/documents/yachiyo_gs_senryaku.pdf</t>
    <phoneticPr fontId="6"/>
  </si>
  <si>
    <t>有機圃場環境クリーン協議会</t>
    <rPh sb="0" eb="2">
      <t>ユウキ</t>
    </rPh>
    <rPh sb="2" eb="4">
      <t>ホジョウ</t>
    </rPh>
    <rPh sb="4" eb="6">
      <t>カンキョウ</t>
    </rPh>
    <rPh sb="10" eb="13">
      <t>キョウギカイ</t>
    </rPh>
    <phoneticPr fontId="2"/>
  </si>
  <si>
    <t>ベビーリーフ、にんじん、ほうれん草(露地)</t>
    <rPh sb="16" eb="17">
      <t>クサ</t>
    </rPh>
    <rPh sb="18" eb="20">
      <t>ロジ</t>
    </rPh>
    <phoneticPr fontId="7"/>
  </si>
  <si>
    <t>https://www.pref.ibaraki.jp/nourinsuisan/hokunourin/miyanofu/keiei/documents/230808_green1.pdf</t>
  </si>
  <si>
    <t>https://www.pref.ibaraki.jp/nourinsuisan/hokunourin/miyanofu/keiei/documents/230808_green2.pdf</t>
  </si>
  <si>
    <t>茨城県</t>
    <rPh sb="0" eb="2">
      <t>イバラキ</t>
    </rPh>
    <rPh sb="2" eb="3">
      <t>ケン</t>
    </rPh>
    <phoneticPr fontId="8"/>
  </si>
  <si>
    <t>笠間地区小ギク 担い手サポートチーム</t>
    <rPh sb="4" eb="5">
      <t>ショウ</t>
    </rPh>
    <rPh sb="8" eb="9">
      <t>ニナ</t>
    </rPh>
    <rPh sb="10" eb="11">
      <t>テ</t>
    </rPh>
    <phoneticPr fontId="4"/>
  </si>
  <si>
    <t>小ギク</t>
    <rPh sb="0" eb="1">
      <t>ショウ</t>
    </rPh>
    <phoneticPr fontId="8"/>
  </si>
  <si>
    <t>花き</t>
    <phoneticPr fontId="6"/>
  </si>
  <si>
    <t>https://www.pref.ibaraki.jp/nourinsuisan/ounourin/kasanofu/kasama/documents/r703kogiku_greensaibaimanual_2.pdf</t>
  </si>
  <si>
    <t>https://www.pref.ibaraki.jp/nourinsuisan/ounourin/kasanofu/kasama/documents/r503kogiku_greensenryaku.pdf</t>
    <phoneticPr fontId="6"/>
  </si>
  <si>
    <t>行方地域イチゴ 生産者経営研究会</t>
    <rPh sb="0" eb="4">
      <t>ナメガタチイキ</t>
    </rPh>
    <rPh sb="8" eb="11">
      <t>セイサンシャ</t>
    </rPh>
    <rPh sb="11" eb="13">
      <t>ケイエイ</t>
    </rPh>
    <rPh sb="13" eb="16">
      <t>ケンキュウカイ</t>
    </rPh>
    <phoneticPr fontId="2"/>
  </si>
  <si>
    <t>いちご(施設)</t>
    <rPh sb="4" eb="6">
      <t>シセツ</t>
    </rPh>
    <phoneticPr fontId="6"/>
  </si>
  <si>
    <t>https://www.pref.ibaraki.jp/soshiki/nourinsuisan/rokkonourin/namenofu/documents/ichigover1.pdf</t>
    <phoneticPr fontId="6"/>
  </si>
  <si>
    <t>https://www.pref.ibaraki.jp/soshiki/nourinsuisan/rokkonourin/namenofu/documents/sanntisennryaku.pdf</t>
  </si>
  <si>
    <t>栃木県</t>
    <rPh sb="0" eb="2">
      <t>トチギ</t>
    </rPh>
    <rPh sb="2" eb="3">
      <t>ケン</t>
    </rPh>
    <phoneticPr fontId="7"/>
  </si>
  <si>
    <t>栃木県</t>
    <rPh sb="0" eb="3">
      <t>トチギケン</t>
    </rPh>
    <phoneticPr fontId="2"/>
  </si>
  <si>
    <t>なす(露地)</t>
    <rPh sb="3" eb="5">
      <t>ロジ</t>
    </rPh>
    <phoneticPr fontId="6"/>
  </si>
  <si>
    <t>https://www.pref.tochigi.lg.jp/g04/green/documents/01_r4_nasu_led_m.pdf</t>
    <phoneticPr fontId="6"/>
  </si>
  <si>
    <t>https://www.pref.tochigi.lg.jp/g04/green/documents/02_r4_nasu_led_s.pdf</t>
    <phoneticPr fontId="6"/>
  </si>
  <si>
    <t>大豆</t>
    <rPh sb="0" eb="2">
      <t>ダイズ</t>
    </rPh>
    <phoneticPr fontId="7"/>
  </si>
  <si>
    <t>豆</t>
    <rPh sb="0" eb="1">
      <t>マメ</t>
    </rPh>
    <phoneticPr fontId="6"/>
  </si>
  <si>
    <t>https://www.pref.tochigi.lg.jp/g04/green/documents/05_r4_daizu_shindan_m.pdf</t>
    <phoneticPr fontId="6"/>
  </si>
  <si>
    <t>https://www.pref.tochigi.lg.jp/g04/green/documents/02_r4_daizu_shindan_s.pdf</t>
    <phoneticPr fontId="6"/>
  </si>
  <si>
    <t>にら(施設)</t>
    <rPh sb="3" eb="5">
      <t>シセツ</t>
    </rPh>
    <phoneticPr fontId="6"/>
  </si>
  <si>
    <t>https://www.pref.tochigi.lg.jp/g04/green/documents/03_r4_nira_net_m.pdf</t>
    <phoneticPr fontId="6"/>
  </si>
  <si>
    <t>https://www.pref.tochigi.lg.jp/g04/green/documents/20230727155604.pdf</t>
    <phoneticPr fontId="6"/>
  </si>
  <si>
    <t>群馬県</t>
    <rPh sb="0" eb="2">
      <t>グンマ</t>
    </rPh>
    <rPh sb="2" eb="3">
      <t>ケン</t>
    </rPh>
    <phoneticPr fontId="7"/>
  </si>
  <si>
    <t>群馬県</t>
    <rPh sb="0" eb="3">
      <t>グンマケン</t>
    </rPh>
    <phoneticPr fontId="2"/>
  </si>
  <si>
    <t>キャベツ、はくさい(露地)</t>
    <rPh sb="10" eb="12">
      <t>ロジ</t>
    </rPh>
    <phoneticPr fontId="6"/>
  </si>
  <si>
    <t>https://www.pref.gunma.jp/uploaded/attachment/162165.pdf</t>
    <phoneticPr fontId="6"/>
  </si>
  <si>
    <t>https://www.pref.gunma.jp/uploaded/attachment/601826.pdf</t>
    <phoneticPr fontId="6"/>
  </si>
  <si>
    <t>子実用とうもろこし</t>
    <rPh sb="0" eb="2">
      <t>シジツ</t>
    </rPh>
    <rPh sb="2" eb="3">
      <t>ヨウ</t>
    </rPh>
    <phoneticPr fontId="7"/>
  </si>
  <si>
    <t>子実用とうもろこし</t>
    <phoneticPr fontId="6"/>
  </si>
  <si>
    <t>https://www.pref.gunma.jp/uploaded/attachment/161914.pdf</t>
    <phoneticPr fontId="6"/>
  </si>
  <si>
    <t>https://www.pref.gunma.jp/uploaded/attachment/601871.pdf</t>
    <phoneticPr fontId="6"/>
  </si>
  <si>
    <t>埼玉県</t>
  </si>
  <si>
    <t>本庄市有機100倍運動推進協議会</t>
    <phoneticPr fontId="6"/>
  </si>
  <si>
    <t>トマト、いちご、きゅうり(施設)</t>
    <rPh sb="13" eb="15">
      <t>シセツ</t>
    </rPh>
    <phoneticPr fontId="13"/>
  </si>
  <si>
    <t>○</t>
  </si>
  <si>
    <t>https://www.pref.saitama.lg.jp/documents/239837/manyuaru.pdf</t>
    <phoneticPr fontId="6"/>
  </si>
  <si>
    <t>https://www.pref.saitama.lg.jp/documents/239837/santisennryaku.pdf</t>
    <phoneticPr fontId="6"/>
  </si>
  <si>
    <t>埼玉県</t>
    <rPh sb="0" eb="2">
      <t>サイタマ</t>
    </rPh>
    <rPh sb="2" eb="3">
      <t>ケン</t>
    </rPh>
    <phoneticPr fontId="8"/>
  </si>
  <si>
    <t>ちちぶ山ルビー協議会</t>
    <rPh sb="3" eb="4">
      <t>ヤマ</t>
    </rPh>
    <rPh sb="7" eb="10">
      <t>キョウギカイ</t>
    </rPh>
    <phoneticPr fontId="14"/>
  </si>
  <si>
    <t>ぶどう</t>
  </si>
  <si>
    <t>果樹</t>
    <phoneticPr fontId="6"/>
  </si>
  <si>
    <t>https://www.pref.saitama.lg.jp/documents/232570/manual_ruby.pdf</t>
  </si>
  <si>
    <t>https://www.pref.saitama.lg.jp/documents/232570/senryaku_ruby.pdf</t>
  </si>
  <si>
    <t>千葉県</t>
    <rPh sb="0" eb="2">
      <t>チバ</t>
    </rPh>
    <rPh sb="2" eb="3">
      <t>ケン</t>
    </rPh>
    <phoneticPr fontId="7"/>
  </si>
  <si>
    <t>神崎水田振興協議会</t>
    <rPh sb="0" eb="2">
      <t>コウザキ</t>
    </rPh>
    <rPh sb="2" eb="4">
      <t>スイデン</t>
    </rPh>
    <rPh sb="4" eb="6">
      <t>シンコウ</t>
    </rPh>
    <rPh sb="6" eb="9">
      <t>キョウギカイ</t>
    </rPh>
    <phoneticPr fontId="2"/>
  </si>
  <si>
    <t>https://www.pref.chiba.lg.jp/ap-katori/documents/r5gurisapo-1.pdf</t>
    <phoneticPr fontId="6"/>
  </si>
  <si>
    <t>https://www.pref.chiba.lg.jp/ap-katori/documents/r5kozakisantisenryaku.pdf</t>
  </si>
  <si>
    <t>https://www.pref.chiba.lg.jp/ap-katori/documents/r5gurisapo-2.pdf</t>
    <phoneticPr fontId="6"/>
  </si>
  <si>
    <t>https://www.pref.chiba.lg.jp/ap-katori/documents/r5gurisapo-3.pdf</t>
    <phoneticPr fontId="6"/>
  </si>
  <si>
    <t>https://www.pref.chiba.lg.jp/ap-katori/documents/r5gurisapo-4.pdf</t>
    <phoneticPr fontId="6"/>
  </si>
  <si>
    <t>https://www.pref.chiba.lg.jp/ap-katori/documents/r5gurisapo-5.pdf</t>
    <phoneticPr fontId="6"/>
  </si>
  <si>
    <t>神戸・西岬園芸技術連絡協議会</t>
    <phoneticPr fontId="6"/>
  </si>
  <si>
    <t>ストック</t>
  </si>
  <si>
    <t>https://www.pref.chiba.lg.jp/ap-awa/fukyu/gurisapo/documents/manyuaru-sutokku.pdf</t>
    <phoneticPr fontId="6"/>
  </si>
  <si>
    <t>https://www.pref.chiba.lg.jp/ap-awa/fukyu/gurisapo/documents/santisenryaku-sutokku.pdf</t>
    <phoneticPr fontId="6"/>
  </si>
  <si>
    <t>びわ再生協議会</t>
  </si>
  <si>
    <t>びわ</t>
  </si>
  <si>
    <t>https://www.pref.chiba.lg.jp/ap-awa/fukyu/gurisapo/documents/manyuaru-biwa.pdf</t>
    <phoneticPr fontId="6"/>
  </si>
  <si>
    <t>https://www.pref.chiba.lg.jp/ap-awa/fukyu/gurisapo/documents/santisenryaku-biwa.pdf</t>
    <phoneticPr fontId="6"/>
  </si>
  <si>
    <t>睦沢町植物防疫協会</t>
    <rPh sb="0" eb="1">
      <t>ムツ</t>
    </rPh>
    <rPh sb="1" eb="2">
      <t>サワ</t>
    </rPh>
    <rPh sb="2" eb="3">
      <t>マチ</t>
    </rPh>
    <rPh sb="3" eb="5">
      <t>ショクブツ</t>
    </rPh>
    <rPh sb="5" eb="7">
      <t>ボウエキ</t>
    </rPh>
    <rPh sb="7" eb="9">
      <t>キョウカイ</t>
    </rPh>
    <phoneticPr fontId="2"/>
  </si>
  <si>
    <t>https://www.town.mutsuzawa.chiba.jp/wp-content/uploads/2023/03/defdceb15754e7461568f4e10e41d0bf.pdf</t>
    <phoneticPr fontId="6"/>
  </si>
  <si>
    <t>https://www.town.mutsuzawa.chiba.jp/wp-content/uploads/2023/03/bbe9ec6d4dc3d1819b80d9a697b88091.pdf</t>
    <phoneticPr fontId="6"/>
  </si>
  <si>
    <t>山梨県</t>
    <rPh sb="0" eb="2">
      <t>ヤマナシ</t>
    </rPh>
    <rPh sb="2" eb="3">
      <t>ケン</t>
    </rPh>
    <phoneticPr fontId="7"/>
  </si>
  <si>
    <t>山梨県</t>
    <rPh sb="0" eb="3">
      <t>ヤマナシケン</t>
    </rPh>
    <phoneticPr fontId="2"/>
  </si>
  <si>
    <t>トウモロコシ</t>
  </si>
  <si>
    <t>https://www.pref.yamanashi.jp/documents/120129/mannuaru.pdf</t>
  </si>
  <si>
    <t>https://www.pref.yamanashi.jp/documents/120129/sanchisenryaku1002.pdf</t>
  </si>
  <si>
    <t>長野県</t>
    <rPh sb="0" eb="2">
      <t>ナガノ</t>
    </rPh>
    <rPh sb="2" eb="3">
      <t>ケン</t>
    </rPh>
    <phoneticPr fontId="7"/>
  </si>
  <si>
    <t>阿智村総合的病害虫管理推進協議会</t>
    <rPh sb="0" eb="2">
      <t>アチ</t>
    </rPh>
    <rPh sb="2" eb="3">
      <t>ムラ</t>
    </rPh>
    <rPh sb="3" eb="16">
      <t>ソウゴウテキビョウガイチュウカンリスイシンキョウギカイ</t>
    </rPh>
    <phoneticPr fontId="2"/>
  </si>
  <si>
    <t>トマト、きゅうり</t>
    <phoneticPr fontId="6"/>
  </si>
  <si>
    <t>https://www.pref.nagano.lg.jp/nogi/midori/documents/02-2_achitomatomanual.pdf</t>
    <phoneticPr fontId="6"/>
  </si>
  <si>
    <t>https://www.pref.nagano.lg.jp/nogi/midori/documents/02-3_achisanchi.pdf</t>
    <phoneticPr fontId="6"/>
  </si>
  <si>
    <t>https://www.pref.nagano.lg.jp/nogi/midori/documents/02-2_achikyurimanual.pdf</t>
    <phoneticPr fontId="6"/>
  </si>
  <si>
    <t>長野県</t>
    <rPh sb="0" eb="3">
      <t>ナガノケン</t>
    </rPh>
    <phoneticPr fontId="7"/>
  </si>
  <si>
    <t>松本園芸推進協議会</t>
    <rPh sb="0" eb="2">
      <t>マツモト</t>
    </rPh>
    <rPh sb="2" eb="4">
      <t>エンゲイ</t>
    </rPh>
    <rPh sb="4" eb="6">
      <t>スイシン</t>
    </rPh>
    <rPh sb="6" eb="9">
      <t>キョウギカイ</t>
    </rPh>
    <phoneticPr fontId="2"/>
  </si>
  <si>
    <t>加工用トマト(露地)</t>
    <rPh sb="0" eb="2">
      <t>カコウ</t>
    </rPh>
    <rPh sb="2" eb="3">
      <t>ヨウ</t>
    </rPh>
    <rPh sb="7" eb="9">
      <t>ロジ</t>
    </rPh>
    <phoneticPr fontId="7"/>
  </si>
  <si>
    <t>https://www.pref.nagano.lg.jp/nogi/midori/documents/03-2_matsumotomanual.pdf</t>
    <phoneticPr fontId="6"/>
  </si>
  <si>
    <t>https://www.pref.nagano.lg.jp/nogi/midori/documents/03-3_matsumotosanchi.pdf</t>
    <phoneticPr fontId="6"/>
  </si>
  <si>
    <t>佐久園芸生産振興協議会</t>
    <phoneticPr fontId="6"/>
  </si>
  <si>
    <t>レタス、キャベツ、はくさい(露地)</t>
    <rPh sb="14" eb="16">
      <t>ロジ</t>
    </rPh>
    <phoneticPr fontId="6"/>
  </si>
  <si>
    <t>https://www.pref.nagano.lg.jp/nogi/midori/documents/01-2_sakumanual.pdf</t>
    <phoneticPr fontId="6"/>
  </si>
  <si>
    <t>https://www.pref.nagano.lg.jp/nogi/midori/documents/01-3_sakusanchi2.pdf</t>
    <phoneticPr fontId="6"/>
  </si>
  <si>
    <t>長野県</t>
    <rPh sb="0" eb="3">
      <t>ナガノケン</t>
    </rPh>
    <phoneticPr fontId="2"/>
  </si>
  <si>
    <t>きゅうり(施設)</t>
    <rPh sb="5" eb="7">
      <t>シセツ</t>
    </rPh>
    <phoneticPr fontId="7"/>
  </si>
  <si>
    <t>https://www.pref.nagano.lg.jp/nogi/midori/documents/06-2_naganomanual.pdf</t>
    <phoneticPr fontId="6"/>
  </si>
  <si>
    <t>https://www.pref.nagano.lg.jp/nogi/midori/documents/06-3_naganosanchi2.pdf</t>
    <phoneticPr fontId="6"/>
  </si>
  <si>
    <t>信濃町</t>
    <rPh sb="0" eb="3">
      <t>シナノマチ</t>
    </rPh>
    <phoneticPr fontId="4"/>
  </si>
  <si>
    <t>水稲</t>
    <rPh sb="0" eb="2">
      <t>スイトウ</t>
    </rPh>
    <phoneticPr fontId="4"/>
  </si>
  <si>
    <t>https://www.pref.nagano.lg.jp/nogi/midori/documents/04-2_shinanomachimanual2.pdf</t>
    <phoneticPr fontId="6"/>
  </si>
  <si>
    <t>https://www.pref.nagano.lg.jp/nogi/midori/documents/04-3_shinanomachisanchi2.pdf</t>
    <phoneticPr fontId="6"/>
  </si>
  <si>
    <t>山ノ内米研究会</t>
    <rPh sb="0" eb="1">
      <t>ヤマ</t>
    </rPh>
    <rPh sb="2" eb="3">
      <t>ウチ</t>
    </rPh>
    <rPh sb="3" eb="4">
      <t>コメ</t>
    </rPh>
    <rPh sb="4" eb="7">
      <t>ケンキュウカイ</t>
    </rPh>
    <phoneticPr fontId="2"/>
  </si>
  <si>
    <t>https://www.pref.nagano.lg.jp/nogi/midori/documents/05-2_yamanouchimanual.pdf</t>
    <phoneticPr fontId="6"/>
  </si>
  <si>
    <t>https://www.pref.nagano.lg.jp/nogi/midori/documents/05-3_yamanouchisanchi.pdf</t>
    <phoneticPr fontId="6"/>
  </si>
  <si>
    <t>静岡県</t>
    <rPh sb="0" eb="2">
      <t>シズオカ</t>
    </rPh>
    <rPh sb="2" eb="3">
      <t>ケン</t>
    </rPh>
    <phoneticPr fontId="8"/>
  </si>
  <si>
    <t>ファームタカハシ　環境に優しい農業推進協議会</t>
    <phoneticPr fontId="6"/>
  </si>
  <si>
    <t>キャベツ(露地)</t>
    <rPh sb="5" eb="7">
      <t>ロジ</t>
    </rPh>
    <phoneticPr fontId="6"/>
  </si>
  <si>
    <t>https://www.pref.shizuoka.jp/_res/projects/default_project/_page_/001/055/186/manual_farmtakahashi.pdf</t>
    <phoneticPr fontId="6"/>
  </si>
  <si>
    <t>https://www.pref.shizuoka.jp/_res/projects/default_project/_page_/001/055/186/sanchisenryaku_farmtakahashi1.pdf</t>
    <phoneticPr fontId="6"/>
  </si>
  <si>
    <t>静岡県</t>
  </si>
  <si>
    <t>水稲</t>
    <rPh sb="0" eb="2">
      <t>スイトウ</t>
    </rPh>
    <phoneticPr fontId="15"/>
  </si>
  <si>
    <t>https://www.pref.shizuoka.jp/_res/projects/default_project/_page_/001/055/269/gurisapo2.pdf</t>
    <phoneticPr fontId="6"/>
  </si>
  <si>
    <t>https://www.pref.shizuoka.jp/_res/projects/default_project/_page_/001/055/269/gurisapo1.pdf</t>
    <phoneticPr fontId="6"/>
  </si>
  <si>
    <t>高度利用農地における
環境負荷低減推進協議会</t>
    <phoneticPr fontId="6"/>
  </si>
  <si>
    <t>トウモロコシ、レタス(露地)</t>
    <rPh sb="11" eb="13">
      <t>ロジ</t>
    </rPh>
    <phoneticPr fontId="6"/>
  </si>
  <si>
    <t>https://www.pref.shizuoka.jp/_res/projects/default_project/_page_/001/055/186/manual_koudoriyounouchi.pdf</t>
    <phoneticPr fontId="6"/>
  </si>
  <si>
    <t>https://www.pref.shizuoka.jp/_res/projects/default_project/_page_/001/055/186/sanchisenryaku_koudoriyounouchi1.pdf</t>
    <phoneticPr fontId="6"/>
  </si>
  <si>
    <t>新潟県</t>
    <rPh sb="0" eb="2">
      <t>ニイガタ</t>
    </rPh>
    <rPh sb="2" eb="3">
      <t>ケン</t>
    </rPh>
    <phoneticPr fontId="7"/>
  </si>
  <si>
    <t>阿賀野市</t>
    <rPh sb="0" eb="4">
      <t>アガノシ</t>
    </rPh>
    <phoneticPr fontId="2"/>
  </si>
  <si>
    <t>えだまめ(露地)</t>
    <rPh sb="5" eb="7">
      <t>ロジ</t>
    </rPh>
    <phoneticPr fontId="6"/>
  </si>
  <si>
    <t>https://www.city.agano.niigata.jp/material/files/group/16/saibaimanyuaru.pdf</t>
    <phoneticPr fontId="6"/>
  </si>
  <si>
    <t>https://www.city.agano.niigata.jp/material/files/group/16/santisennryaku.pdf</t>
    <phoneticPr fontId="6"/>
  </si>
  <si>
    <t>新潟市農業SDGｓ協議会</t>
    <rPh sb="0" eb="2">
      <t>ニイガタ</t>
    </rPh>
    <rPh sb="2" eb="3">
      <t>シ</t>
    </rPh>
    <rPh sb="3" eb="5">
      <t>ノウギョウ</t>
    </rPh>
    <rPh sb="9" eb="12">
      <t>キョウギカイ</t>
    </rPh>
    <phoneticPr fontId="2"/>
  </si>
  <si>
    <t>https://www.city.niigata.lg.jp/business/norinsuisan/nouringyo/nogyo-sesaku/nosei20230630.files/manyuaru.pdf</t>
    <phoneticPr fontId="6"/>
  </si>
  <si>
    <t>https://www.city.niigata.lg.jp/business/norinsuisan/nouringyo/nogyo-sesaku/nosei20230630.files/santisenryaku.pdf</t>
    <phoneticPr fontId="6"/>
  </si>
  <si>
    <t>https://www.pref.niigata.lg.jp/uploaded/attachment/362984.pdf</t>
    <phoneticPr fontId="6"/>
  </si>
  <si>
    <t>https://www.pref.niigata.lg.jp/uploaded/attachment/376107.pdf</t>
    <phoneticPr fontId="6"/>
  </si>
  <si>
    <t>富山県</t>
    <rPh sb="0" eb="2">
      <t>トヤマ</t>
    </rPh>
    <rPh sb="2" eb="3">
      <t>ケン</t>
    </rPh>
    <phoneticPr fontId="7"/>
  </si>
  <si>
    <t>呉羽梨産地活性化推進委員会</t>
    <phoneticPr fontId="6"/>
  </si>
  <si>
    <t>なし</t>
    <phoneticPr fontId="7"/>
  </si>
  <si>
    <t>https://www.pref.toyama.jp/documents/36022/01kurehanasimanyual.pdf</t>
    <phoneticPr fontId="6"/>
  </si>
  <si>
    <t>https://www.pref.toyama.jp/documents/36022/02kurehanasisennryaku.pdf</t>
    <phoneticPr fontId="6"/>
  </si>
  <si>
    <t>富山県</t>
    <rPh sb="0" eb="3">
      <t>トヤマケン</t>
    </rPh>
    <phoneticPr fontId="2"/>
  </si>
  <si>
    <t>アスター</t>
  </si>
  <si>
    <t>https://www.pref.toyama.jp/documents/36022/03asutamanyual.pdf</t>
    <phoneticPr fontId="6"/>
  </si>
  <si>
    <t>https://www.pref.toyama.jp/documents/36022/04asutasennryaku.pdf</t>
    <phoneticPr fontId="6"/>
  </si>
  <si>
    <t>さといも、小ギク、シンテッポウユリ</t>
    <rPh sb="5" eb="6">
      <t>ショウ</t>
    </rPh>
    <phoneticPr fontId="6"/>
  </si>
  <si>
    <t>いも類、花き</t>
    <rPh sb="2" eb="3">
      <t>ルイ</t>
    </rPh>
    <rPh sb="4" eb="5">
      <t>カ</t>
    </rPh>
    <phoneticPr fontId="6"/>
  </si>
  <si>
    <t>https://www.pref.toyama.jp/documents/36022/05marutimanyualsatoimo.pdf</t>
    <phoneticPr fontId="6"/>
  </si>
  <si>
    <t>https://www.pref.toyama.jp/documents/36022/08marutisennryaku.pdf</t>
    <phoneticPr fontId="6"/>
  </si>
  <si>
    <t>https://www.pref.toyama.jp/documents/36022/06marutimanyualkogiku.pdf</t>
    <phoneticPr fontId="6"/>
  </si>
  <si>
    <t>https://www.pref.toyama.jp/documents/36022/07marutimanyualsinteppouyuri.pdf</t>
    <phoneticPr fontId="6"/>
  </si>
  <si>
    <t>石川県</t>
    <rPh sb="0" eb="2">
      <t>イシカワ</t>
    </rPh>
    <rPh sb="2" eb="3">
      <t>ケン</t>
    </rPh>
    <phoneticPr fontId="7"/>
  </si>
  <si>
    <t>石川県農林総合研究センタ－</t>
    <rPh sb="0" eb="3">
      <t>イシカワケン</t>
    </rPh>
    <rPh sb="3" eb="5">
      <t>ノウリン</t>
    </rPh>
    <rPh sb="5" eb="7">
      <t>ソウゴウ</t>
    </rPh>
    <rPh sb="7" eb="9">
      <t>ケンキュウ</t>
    </rPh>
    <phoneticPr fontId="2"/>
  </si>
  <si>
    <t>https://www.pref.ishikawa.lg.jp/nousan/eco/documents/m1noukensuitou.pdf</t>
    <phoneticPr fontId="6"/>
  </si>
  <si>
    <t>https://www.pref.ishikawa.lg.jp/nousan/eco/documents/s1noukennine.pdf</t>
    <phoneticPr fontId="6"/>
  </si>
  <si>
    <t>れんこん(露地)</t>
    <rPh sb="5" eb="7">
      <t>ロジ</t>
    </rPh>
    <phoneticPr fontId="6"/>
  </si>
  <si>
    <t>https://www.pref.ishikawa.lg.jp/nousan/eco/documents/m2noukenrenkon.pdf</t>
    <phoneticPr fontId="6"/>
  </si>
  <si>
    <t>https://www.pref.ishikawa.lg.jp/nousan/eco/documents/s2noukennrenkonn.pdf</t>
    <phoneticPr fontId="6"/>
  </si>
  <si>
    <t>https://www.pref.ishikawa.lg.jp/nousan/eco/documents/m5notokabotya.pdf</t>
    <phoneticPr fontId="6"/>
  </si>
  <si>
    <t>https://www.pref.ishikawa.lg.jp/nousan/eco/documents/s5notokabotya.pdf</t>
    <phoneticPr fontId="6"/>
  </si>
  <si>
    <t>奥能登里山里海グリーン農業協議会</t>
    <rPh sb="0" eb="3">
      <t>オクノト</t>
    </rPh>
    <rPh sb="3" eb="5">
      <t>サトヤマ</t>
    </rPh>
    <rPh sb="5" eb="7">
      <t>サトウミ</t>
    </rPh>
    <rPh sb="11" eb="13">
      <t>ノウギョウ</t>
    </rPh>
    <rPh sb="13" eb="16">
      <t>キョウギカイ</t>
    </rPh>
    <phoneticPr fontId="2"/>
  </si>
  <si>
    <t>https://www.pref.ishikawa.lg.jp/nousan/eco/documents/m7okunotoguri-n.pdf</t>
    <phoneticPr fontId="6"/>
  </si>
  <si>
    <t>https://www.pref.ishikawa.lg.jp/nousan/eco/documents/s7okunotoguri-n.pdf</t>
    <phoneticPr fontId="6"/>
  </si>
  <si>
    <t>能登棚田保全活動協議会</t>
    <rPh sb="0" eb="2">
      <t>ノト</t>
    </rPh>
    <rPh sb="2" eb="4">
      <t>タナダ</t>
    </rPh>
    <rPh sb="4" eb="6">
      <t>ホゼン</t>
    </rPh>
    <rPh sb="6" eb="8">
      <t>カツドウ</t>
    </rPh>
    <rPh sb="8" eb="11">
      <t>キョウギカイ</t>
    </rPh>
    <phoneticPr fontId="2"/>
  </si>
  <si>
    <t>https://www.pref.ishikawa.lg.jp/nousan/eco/documents/m8tanada.pdf</t>
    <phoneticPr fontId="6"/>
  </si>
  <si>
    <t>https://www.pref.ishikawa.lg.jp/nousan/eco/documents/s8tanada.pdf</t>
    <phoneticPr fontId="6"/>
  </si>
  <si>
    <t>羽咋市みどりの食料システム戦略推進協議会</t>
    <rPh sb="0" eb="3">
      <t>ハクイシ</t>
    </rPh>
    <rPh sb="7" eb="9">
      <t>ショクリョウ</t>
    </rPh>
    <rPh sb="13" eb="15">
      <t>センリャク</t>
    </rPh>
    <rPh sb="15" eb="17">
      <t>スイシン</t>
    </rPh>
    <rPh sb="17" eb="20">
      <t>キョウギカイ</t>
    </rPh>
    <phoneticPr fontId="2"/>
  </si>
  <si>
    <t>https://www.pref.ishikawa.lg.jp/nousan/eco/documents/m4hakui.pdf</t>
    <phoneticPr fontId="6"/>
  </si>
  <si>
    <t>https://www.pref.ishikawa.lg.jp/nousan/eco/documents/s4hakui.pdf</t>
    <phoneticPr fontId="6"/>
  </si>
  <si>
    <t>野々市市上林環境農業協議会</t>
  </si>
  <si>
    <t>https://www.pref.ishikawa.lg.jp/nousan/eco/documents/m3nonoiti.pdf</t>
    <phoneticPr fontId="6"/>
  </si>
  <si>
    <t>https://www.pref.ishikawa.lg.jp/nousan/eco/documents/s3nonoiti.pdf</t>
    <phoneticPr fontId="6"/>
  </si>
  <si>
    <t>福井県</t>
    <rPh sb="0" eb="2">
      <t>フクイ</t>
    </rPh>
    <rPh sb="2" eb="3">
      <t>ケン</t>
    </rPh>
    <phoneticPr fontId="7"/>
  </si>
  <si>
    <t>永平寺町有機農業推進協議会</t>
  </si>
  <si>
    <t>https://www.pref.fukui.lg.jp/doc/fukui-noso/shienbu/guri-nnnasaibaihenotennkannsap_d/fil/tokubetusaibaimairengema.pdf</t>
    <phoneticPr fontId="6"/>
  </si>
  <si>
    <t>https://www.pref.fukui.lg.jp/doc/fukui-noso/shienbu/guri-nnnasaibaihenotennkannsap_d/fil/tokubetusaibaimaisantise.pdf</t>
    <phoneticPr fontId="6"/>
  </si>
  <si>
    <t>https://www.pref.fukui.lg.jp/doc/fukui-noso/shienbu/guri-nnnasaibaihenotennkannsap_d/fil/tokubetusaibaimaininshou.pdf</t>
    <phoneticPr fontId="6"/>
  </si>
  <si>
    <t>福井地区園芸タウン推進協議会</t>
  </si>
  <si>
    <t>キャベツ、ブロッコリー(露地)</t>
    <rPh sb="12" eb="14">
      <t>ロジ</t>
    </rPh>
    <phoneticPr fontId="6"/>
  </si>
  <si>
    <t>https://www.pref.fukui.lg.jp/doc/fukui-noso/shienbu/guri-nnnasaibaihenotennkannsap_d/fil/kyabetuburokksenmanyuaru.pdf</t>
    <phoneticPr fontId="6"/>
  </si>
  <si>
    <t>https://www.pref.fukui.lg.jp/doc/fukui-noso/shienbu/guri-nnnasaibaihenotennkannsap_d/fil/kyabetuburokkori-santise.pdf</t>
    <phoneticPr fontId="6"/>
  </si>
  <si>
    <t>トウモロコシ(露地)</t>
    <rPh sb="7" eb="9">
      <t>ロジ</t>
    </rPh>
    <phoneticPr fontId="6"/>
  </si>
  <si>
    <t>https://www.pref.fukui.lg.jp/doc/fukui-noso/shienbu/guri-nnnasaibaihenotennkannsap_d/fil/sui-toko-nsantisenryaku.pdf</t>
    <phoneticPr fontId="6"/>
  </si>
  <si>
    <t>奥越地区園芸タウン推進協議会</t>
  </si>
  <si>
    <t>さといも(露地)</t>
    <rPh sb="5" eb="7">
      <t>ロジ</t>
    </rPh>
    <phoneticPr fontId="6"/>
  </si>
  <si>
    <t>https://www.pref.fukui.lg.jp/doc/okuetsu-noso/sienbu/green_sanchisenryaku_d/fil/okuetsusatoimo_manual.pdf</t>
    <phoneticPr fontId="6"/>
  </si>
  <si>
    <t>https://www.pref.fukui.lg.jp/doc/okuetsu-noso/sienbu/green_sanchisenryaku_d/fil/okuetsu_santisenryaku.pdf</t>
    <phoneticPr fontId="6"/>
  </si>
  <si>
    <t>坂井地区園芸タウン推進協議会</t>
    <phoneticPr fontId="6"/>
  </si>
  <si>
    <t>梨</t>
    <rPh sb="0" eb="1">
      <t>ナシ</t>
    </rPh>
    <phoneticPr fontId="6"/>
  </si>
  <si>
    <t>果樹</t>
    <rPh sb="0" eb="2">
      <t>カジュ</t>
    </rPh>
    <phoneticPr fontId="6"/>
  </si>
  <si>
    <t>https://www.pref.fukui.lg.jp/doc/sakai-noso/nougyou/greenactionsakai_d/fil/1pearmanual.pdf</t>
    <phoneticPr fontId="6"/>
  </si>
  <si>
    <t>https://www.pref.fukui.lg.jp/doc/sakai-noso/nougyou/greenactionsakai_d/fil/1pearplan.pdf</t>
    <phoneticPr fontId="6"/>
  </si>
  <si>
    <t>https://www.pref.fukui.lg.jp/doc/sakai-noso/nougyou/greenactionsakai_d/fil/2negimanual.pdf</t>
    <phoneticPr fontId="6"/>
  </si>
  <si>
    <t>https://www.pref.fukui.lg.jp/doc/sakai-noso/nougyou/greenactionsakai_d/fil/2negiplan.pdf</t>
    <phoneticPr fontId="6"/>
  </si>
  <si>
    <t>https://www.pref.fukui.lg.jp/doc/sakai-noso/nougyou/greenactionsakai_d/fil/3carrotmanual.pdf</t>
    <phoneticPr fontId="6"/>
  </si>
  <si>
    <t>https://www.pref.fukui.lg.jp/doc/sakai-noso/nougyou/greenactionsakai_d/fil/3carrotplan.pdf</t>
    <phoneticPr fontId="6"/>
  </si>
  <si>
    <t>あわら坂井グリーン農業
普及拡大協議会</t>
    <phoneticPr fontId="6"/>
  </si>
  <si>
    <t>https://www.pref.fukui.lg.jp/doc/sakai-noso/nougyou/r5gurisapo_d/fil/R4suito-koyomi-hiryo.pdf</t>
    <phoneticPr fontId="6"/>
  </si>
  <si>
    <t>https://www.pref.fukui.lg.jp/doc/sakai-noso/nougyou/r5gurisapo_d/fil/R4suito-senryak-hiryo.pdf</t>
    <phoneticPr fontId="6"/>
  </si>
  <si>
    <t>愛知県</t>
    <rPh sb="0" eb="2">
      <t>アイチ</t>
    </rPh>
    <rPh sb="2" eb="3">
      <t>ケン</t>
    </rPh>
    <phoneticPr fontId="7"/>
  </si>
  <si>
    <t>グリーン栽培協議会</t>
  </si>
  <si>
    <t>野菜（多品目）</t>
    <rPh sb="0" eb="2">
      <t>ヤサイ</t>
    </rPh>
    <phoneticPr fontId="6"/>
  </si>
  <si>
    <t>https://www.pref.aichi.jp/uploaded/attachment/455676.pdf</t>
    <phoneticPr fontId="6"/>
  </si>
  <si>
    <t>https://www.pref.aichi.jp/uploaded/attachment/455675.pdf</t>
    <phoneticPr fontId="6"/>
  </si>
  <si>
    <t>JA愛知北水田作協議会</t>
  </si>
  <si>
    <t>水稲</t>
  </si>
  <si>
    <t>https://www.pref.aichi.jp/uploaded/attachment/452945.pdf</t>
    <phoneticPr fontId="6"/>
  </si>
  <si>
    <t>https://www.pref.aichi.jp/uploaded/attachment/452944.pdf</t>
    <phoneticPr fontId="6"/>
  </si>
  <si>
    <t>みよし果樹グリーンな農業
推進協議会協議会</t>
    <rPh sb="3" eb="5">
      <t>カジュ</t>
    </rPh>
    <rPh sb="10" eb="12">
      <t>ノウギョウ</t>
    </rPh>
    <rPh sb="13" eb="15">
      <t>スイシン</t>
    </rPh>
    <rPh sb="15" eb="18">
      <t>キョウギカイ</t>
    </rPh>
    <rPh sb="18" eb="21">
      <t>キョウギカイ</t>
    </rPh>
    <phoneticPr fontId="2"/>
  </si>
  <si>
    <t>https://www.pref.aichi.jp/uploaded/attachment/454912.pdf</t>
    <phoneticPr fontId="6"/>
  </si>
  <si>
    <t>https://www.pref.aichi.jp/uploaded/attachment/454911.pdf</t>
    <phoneticPr fontId="6"/>
  </si>
  <si>
    <t>トルコギキョウ栽培技術
高度化協議会</t>
    <phoneticPr fontId="6"/>
  </si>
  <si>
    <t>トルコギキョウ</t>
  </si>
  <si>
    <t>https://www.pref.aichi.jp/uploaded/attachment/454918.pdf</t>
    <phoneticPr fontId="6"/>
  </si>
  <si>
    <t>https://www.pref.aichi.jp/uploaded/attachment/454917.pdf</t>
    <phoneticPr fontId="6"/>
  </si>
  <si>
    <t>三重県</t>
    <rPh sb="0" eb="2">
      <t>ミエ</t>
    </rPh>
    <rPh sb="2" eb="3">
      <t>ケン</t>
    </rPh>
    <phoneticPr fontId="7"/>
  </si>
  <si>
    <t>津安芸地区良食味米推進協議会</t>
    <rPh sb="0" eb="3">
      <t>ツアゲ</t>
    </rPh>
    <rPh sb="3" eb="5">
      <t>チク</t>
    </rPh>
    <rPh sb="5" eb="6">
      <t>リョウ</t>
    </rPh>
    <rPh sb="6" eb="8">
      <t>ショクミ</t>
    </rPh>
    <rPh sb="8" eb="9">
      <t>マイ</t>
    </rPh>
    <rPh sb="9" eb="11">
      <t>スイシン</t>
    </rPh>
    <rPh sb="11" eb="14">
      <t>キョウギカイ</t>
    </rPh>
    <phoneticPr fontId="2"/>
  </si>
  <si>
    <t>https://view.officeapps.live.com/op/view.aspx?src=https%3A%2F%2Fwww.pref.mie.lg.jp%2Fcommon%2Fcontent%2F001089548.docx&amp;wdOrigin=BROWSELINK</t>
    <phoneticPr fontId="6"/>
  </si>
  <si>
    <t>https://view.officeapps.live.com/op/view.aspx?src=https%3A%2F%2Fwww.pref.mie.lg.jp%2Fcommon%2Fcontent%2F001089551.xlsx&amp;wdOrigin=BROWSELINK</t>
    <phoneticPr fontId="6"/>
  </si>
  <si>
    <t>イチゴ減農薬減化学肥料栽培推進協議会</t>
    <rPh sb="3" eb="6">
      <t>ゲンノウヤク</t>
    </rPh>
    <rPh sb="6" eb="7">
      <t>ゲン</t>
    </rPh>
    <rPh sb="7" eb="9">
      <t>カガク</t>
    </rPh>
    <rPh sb="9" eb="11">
      <t>ヒリョウ</t>
    </rPh>
    <rPh sb="11" eb="13">
      <t>サイバイ</t>
    </rPh>
    <rPh sb="13" eb="15">
      <t>スイシン</t>
    </rPh>
    <rPh sb="15" eb="18">
      <t>キョウギカイ</t>
    </rPh>
    <phoneticPr fontId="2"/>
  </si>
  <si>
    <t>https://view.officeapps.live.com/op/view.aspx?src=https%3A%2F%2Fwww.pref.mie.lg.jp%2Fcommon%2Fcontent%2F001089549.docx&amp;wdOrigin=BROWSELINK</t>
    <phoneticPr fontId="6"/>
  </si>
  <si>
    <t>https://view.officeapps.live.com/op/view.aspx?src=https%3A%2F%2Fwww.pref.mie.lg.jp%2Fcommon%2Fcontent%2F001089550.xlsx&amp;wdOrigin=BROWSELINK</t>
    <phoneticPr fontId="6"/>
  </si>
  <si>
    <t>滋賀県</t>
    <rPh sb="0" eb="3">
      <t>シガケン</t>
    </rPh>
    <phoneticPr fontId="7"/>
  </si>
  <si>
    <t>愛郷米生産組合協議会</t>
    <rPh sb="0" eb="1">
      <t>アイ</t>
    </rPh>
    <rPh sb="1" eb="2">
      <t>サト</t>
    </rPh>
    <rPh sb="2" eb="3">
      <t>コメ</t>
    </rPh>
    <rPh sb="3" eb="5">
      <t>セイサン</t>
    </rPh>
    <rPh sb="5" eb="7">
      <t>クミアイ</t>
    </rPh>
    <rPh sb="7" eb="10">
      <t>キョウギカイ</t>
    </rPh>
    <phoneticPr fontId="2"/>
  </si>
  <si>
    <t>https://www.pref.shiga.lg.jp/file/attachment/5538145.pdf</t>
  </si>
  <si>
    <t>https://www.pref.shiga.lg.jp/file/attachment/5538146.pdf</t>
  </si>
  <si>
    <t>奈良県</t>
    <rPh sb="0" eb="3">
      <t>ナラケン</t>
    </rPh>
    <phoneticPr fontId="7"/>
  </si>
  <si>
    <t>宇陀市伊那佐東部地区
グリーンサポート協議会</t>
    <rPh sb="0" eb="3">
      <t>ウダシ</t>
    </rPh>
    <rPh sb="3" eb="10">
      <t>イナサトウブチク</t>
    </rPh>
    <rPh sb="19" eb="22">
      <t>キョウギカイ</t>
    </rPh>
    <phoneticPr fontId="2"/>
  </si>
  <si>
    <t>コマツナ、ホウレンソウ</t>
    <phoneticPr fontId="6"/>
  </si>
  <si>
    <t>https://www.pref.nara.jp/secure/292415/ko.pdf</t>
    <phoneticPr fontId="6"/>
  </si>
  <si>
    <t>https://www.pref.nara.jp/63045.htm</t>
    <phoneticPr fontId="6"/>
  </si>
  <si>
    <t>https://www.pref.nara.jp/secure/292416/ho.pdf</t>
    <phoneticPr fontId="6"/>
  </si>
  <si>
    <t>和歌山県</t>
    <rPh sb="0" eb="3">
      <t>ワカヤマ</t>
    </rPh>
    <rPh sb="3" eb="4">
      <t>ケン</t>
    </rPh>
    <phoneticPr fontId="7"/>
  </si>
  <si>
    <t>和海地方スマート農業推進協議会</t>
    <rPh sb="0" eb="1">
      <t>ワ</t>
    </rPh>
    <rPh sb="1" eb="2">
      <t>ウミ</t>
    </rPh>
    <rPh sb="2" eb="4">
      <t>チホウ</t>
    </rPh>
    <rPh sb="8" eb="10">
      <t>ノウギョウ</t>
    </rPh>
    <rPh sb="10" eb="12">
      <t>スイシン</t>
    </rPh>
    <rPh sb="12" eb="15">
      <t>キョウギカイ</t>
    </rPh>
    <phoneticPr fontId="2"/>
  </si>
  <si>
    <t>生分解性マルチ</t>
    <rPh sb="0" eb="4">
      <t>セイブンカイセイ</t>
    </rPh>
    <phoneticPr fontId="2"/>
  </si>
  <si>
    <t>https://www.pref.wakayama.lg.jp/prefg/070900/d00214130_d/fil/taikei_kaisou.pdf</t>
  </si>
  <si>
    <t>https://www.pref.wakayama.lg.jp/prefg/070900/d00214130_d/fil/senryaku_kaisou.pdf</t>
  </si>
  <si>
    <t>有田コープファーム
防除合理化協議会</t>
    <rPh sb="0" eb="2">
      <t>アリダ</t>
    </rPh>
    <rPh sb="10" eb="12">
      <t>ボウジョ</t>
    </rPh>
    <rPh sb="12" eb="15">
      <t>ゴウリカ</t>
    </rPh>
    <rPh sb="15" eb="18">
      <t>キョウギカイ</t>
    </rPh>
    <phoneticPr fontId="2"/>
  </si>
  <si>
    <t>みかん</t>
    <phoneticPr fontId="7"/>
  </si>
  <si>
    <t>https://www.pref.wakayama.lg.jp/prefg/070900/d00214130_d/fil/taikei_arida.pdf</t>
  </si>
  <si>
    <t>https://www.pref.wakayama.lg.jp/prefg/070900/d00214130_d/fil/senryaku_arida.pdf</t>
  </si>
  <si>
    <t>スイートコーン</t>
    <phoneticPr fontId="2"/>
  </si>
  <si>
    <t xml:space="preserve">https://www.pref.tottori.lg.jp/secure/1340539/con_manyuaru.pdf
</t>
  </si>
  <si>
    <t xml:space="preserve">https://www.pref.tottori.lg.jp/secure/1340539/con_sennryaku.pdf
</t>
  </si>
  <si>
    <t>島根県</t>
    <rPh sb="0" eb="2">
      <t>シマネ</t>
    </rPh>
    <rPh sb="2" eb="3">
      <t>ケン</t>
    </rPh>
    <phoneticPr fontId="7"/>
  </si>
  <si>
    <t>仁多米振興協議会</t>
    <rPh sb="0" eb="2">
      <t>ニタ</t>
    </rPh>
    <rPh sb="2" eb="3">
      <t>マイ</t>
    </rPh>
    <rPh sb="3" eb="5">
      <t>シンコウ</t>
    </rPh>
    <rPh sb="5" eb="8">
      <t>キョウギカイ</t>
    </rPh>
    <phoneticPr fontId="2"/>
  </si>
  <si>
    <t>https://www.town.okuizumo.shimane.jp/www/contents/1682579795064/simple/manuaru.pdf</t>
    <phoneticPr fontId="6"/>
  </si>
  <si>
    <t>https://www.town.okuizumo.shimane.jp/www/contents/1682579795064/simple/sanchisennryaku.pdf</t>
    <phoneticPr fontId="6"/>
  </si>
  <si>
    <t>雲南市農業再生協議会</t>
    <rPh sb="0" eb="3">
      <t>ウンナンシ</t>
    </rPh>
    <rPh sb="3" eb="5">
      <t>ノウギョウ</t>
    </rPh>
    <rPh sb="5" eb="7">
      <t>サイセイ</t>
    </rPh>
    <rPh sb="7" eb="10">
      <t>キョウギカイ</t>
    </rPh>
    <phoneticPr fontId="2"/>
  </si>
  <si>
    <t>https://www.city.unnan.shimane.jp/unnan/sangyou/nougyou/files/saibaimanyuaru.pdf</t>
    <phoneticPr fontId="6"/>
  </si>
  <si>
    <t>https://www.city.unnan.shimane.jp/unnan/sangyou/nougyou/files/sanchi.pdf</t>
    <phoneticPr fontId="6"/>
  </si>
  <si>
    <t>岡山県</t>
    <rPh sb="0" eb="2">
      <t>オカヤマ</t>
    </rPh>
    <rPh sb="2" eb="3">
      <t>ケン</t>
    </rPh>
    <phoneticPr fontId="5"/>
  </si>
  <si>
    <t>岡山県</t>
    <rPh sb="0" eb="3">
      <t>オカヤマケン</t>
    </rPh>
    <phoneticPr fontId="1"/>
  </si>
  <si>
    <t>水稲</t>
    <rPh sb="0" eb="2">
      <t>スイトウ</t>
    </rPh>
    <phoneticPr fontId="1"/>
  </si>
  <si>
    <t>https://www.pref.okayama.jp/uploaded/life/856786_8154874_misc.pdf</t>
    <phoneticPr fontId="6"/>
  </si>
  <si>
    <t>https://www.pref.okayama.jp/uploaded/life/856786_8154875_misc.pdf</t>
    <phoneticPr fontId="6"/>
  </si>
  <si>
    <t>徳島県</t>
    <rPh sb="0" eb="2">
      <t>トクシマ</t>
    </rPh>
    <rPh sb="2" eb="3">
      <t>ケン</t>
    </rPh>
    <phoneticPr fontId="8"/>
  </si>
  <si>
    <t>徳島県農業再生協議会
水稲グリーン農業推進部会</t>
    <rPh sb="0" eb="2">
      <t>トクシマ</t>
    </rPh>
    <rPh sb="2" eb="3">
      <t>ケン</t>
    </rPh>
    <rPh sb="3" eb="5">
      <t>ノウギョウ</t>
    </rPh>
    <rPh sb="5" eb="7">
      <t>サイセイ</t>
    </rPh>
    <rPh sb="7" eb="10">
      <t>キョウギカイ</t>
    </rPh>
    <rPh sb="11" eb="13">
      <t>スイトウ</t>
    </rPh>
    <rPh sb="17" eb="19">
      <t>ノウギョウ</t>
    </rPh>
    <rPh sb="19" eb="21">
      <t>スイシン</t>
    </rPh>
    <rPh sb="21" eb="23">
      <t>ブカイ</t>
    </rPh>
    <phoneticPr fontId="3"/>
  </si>
  <si>
    <t>https://www.pref.tokushima.lg.jp/file/attachment/855812.pdf</t>
    <phoneticPr fontId="6"/>
  </si>
  <si>
    <t>https://www.pref.tokushima.lg.jp/file/attachment/856071.pdf</t>
    <phoneticPr fontId="6"/>
  </si>
  <si>
    <t>徳島県</t>
    <rPh sb="0" eb="2">
      <t>トクシマ</t>
    </rPh>
    <rPh sb="2" eb="3">
      <t>ケン</t>
    </rPh>
    <phoneticPr fontId="7"/>
  </si>
  <si>
    <t>阿南市みどりの食料システム
推進協議会</t>
  </si>
  <si>
    <t>https://www.pref.tokushima.lg.jp/file/attachment/837215.pdf</t>
    <phoneticPr fontId="6"/>
  </si>
  <si>
    <t>https://www.pref.tokushima.lg.jp/file/attachment/1005802.pdf</t>
    <phoneticPr fontId="6"/>
  </si>
  <si>
    <t>https://www.pref.tokushima.lg.jp/file/attachment/837217.pdf</t>
    <phoneticPr fontId="6"/>
  </si>
  <si>
    <t>https://www.pref.tokushima.lg.jp/file/attachment/1005804.pdf</t>
    <phoneticPr fontId="6"/>
  </si>
  <si>
    <t>すだち、みかん、不知火(施設）</t>
    <rPh sb="8" eb="11">
      <t>シラヌイ</t>
    </rPh>
    <phoneticPr fontId="7"/>
  </si>
  <si>
    <t>https://www.pref.tokushima.lg.jp/file/attachment/837216.pdf</t>
    <phoneticPr fontId="6"/>
  </si>
  <si>
    <t>https://www.pref.tokushima.lg.jp/file/attachment/1005803.pdf</t>
    <phoneticPr fontId="6"/>
  </si>
  <si>
    <t>海部次世代園芸産地創生推進協議会</t>
    <rPh sb="0" eb="2">
      <t>カイフ</t>
    </rPh>
    <rPh sb="2" eb="5">
      <t>ジセダイ</t>
    </rPh>
    <rPh sb="5" eb="16">
      <t>エンゲイサンチソウセイスイシンキョウギカイ</t>
    </rPh>
    <phoneticPr fontId="2"/>
  </si>
  <si>
    <t>https://www.pref.tokushima.lg.jp/file/attachment/837026.pdf</t>
    <phoneticPr fontId="6"/>
  </si>
  <si>
    <t>https://www.pref.tokushima.lg.jp/file/attachment/837028.pdf</t>
    <phoneticPr fontId="6"/>
  </si>
  <si>
    <t>香川県</t>
    <rPh sb="0" eb="2">
      <t>カガワ</t>
    </rPh>
    <rPh sb="2" eb="3">
      <t>ケン</t>
    </rPh>
    <phoneticPr fontId="7"/>
  </si>
  <si>
    <t>香川県西讃地区
環境にやさしい農業推進協議会</t>
  </si>
  <si>
    <t>レタス(露地)</t>
    <rPh sb="4" eb="6">
      <t>ロジ</t>
    </rPh>
    <phoneticPr fontId="7"/>
  </si>
  <si>
    <t>https://www.pref.kagawa.lg.jp/documents/43542/retasumanyuaru.pdf</t>
  </si>
  <si>
    <t>https://www.pref.kagawa.lg.jp/documents/43542/sanntisennryakuretasu.pdf</t>
  </si>
  <si>
    <t>福岡県</t>
    <rPh sb="0" eb="2">
      <t>フクオカ</t>
    </rPh>
    <rPh sb="2" eb="3">
      <t>ケン</t>
    </rPh>
    <phoneticPr fontId="7"/>
  </si>
  <si>
    <t>ＪＡ福岡大城　みどりの食料システム推進協議会</t>
    <rPh sb="2" eb="4">
      <t>フクオカ</t>
    </rPh>
    <rPh sb="4" eb="6">
      <t>オオシロ</t>
    </rPh>
    <rPh sb="11" eb="13">
      <t>ショクリョウ</t>
    </rPh>
    <rPh sb="17" eb="19">
      <t>スイシン</t>
    </rPh>
    <rPh sb="19" eb="22">
      <t>キョウギカイ</t>
    </rPh>
    <phoneticPr fontId="2"/>
  </si>
  <si>
    <t>豆</t>
    <phoneticPr fontId="6"/>
  </si>
  <si>
    <t>http://jafooki.or.jp/pdf/einou/PDF/R5/bubun.pdf</t>
    <phoneticPr fontId="6"/>
  </si>
  <si>
    <t>http://jafooki.or.jp/pdf/einou/PDF/R5/santisenryaku.pdf</t>
  </si>
  <si>
    <t>佐賀県</t>
    <rPh sb="0" eb="2">
      <t>サガ</t>
    </rPh>
    <rPh sb="2" eb="3">
      <t>ケン</t>
    </rPh>
    <phoneticPr fontId="7"/>
  </si>
  <si>
    <t>伊万里西松浦地区　グリーンな栽培体系推進協議会</t>
    <rPh sb="3" eb="6">
      <t>ニシマツウラ</t>
    </rPh>
    <phoneticPr fontId="2"/>
  </si>
  <si>
    <t>なし、ぶどう(施設)</t>
    <rPh sb="7" eb="9">
      <t>シセツ</t>
    </rPh>
    <phoneticPr fontId="6"/>
  </si>
  <si>
    <t>https://www.pref.saga.lg.jp/kiji00398043/3_98043_288508_up_v1xvn4gh.pdf</t>
    <phoneticPr fontId="6"/>
  </si>
  <si>
    <t>https://www.pref.saga.lg.jp/kiji00398043/3_98043_288512_up_yw8aznsq.pdf</t>
    <phoneticPr fontId="6"/>
  </si>
  <si>
    <t>長崎県</t>
    <rPh sb="0" eb="2">
      <t>ナガサキ</t>
    </rPh>
    <rPh sb="2" eb="3">
      <t>ケン</t>
    </rPh>
    <phoneticPr fontId="7"/>
  </si>
  <si>
    <t>県央地域農業振興協議会</t>
  </si>
  <si>
    <t>https://www.pref.nagasaki.jp/shared/uploads/2024/03/1710117707.pdf</t>
    <phoneticPr fontId="6"/>
  </si>
  <si>
    <t>https://www.pref.nagasaki.jp/shared/uploads/2024/03/1710117689.pdf</t>
    <phoneticPr fontId="6"/>
  </si>
  <si>
    <t>県北地域農業振興協議会</t>
    <phoneticPr fontId="6"/>
  </si>
  <si>
    <t>ブロッコリー(露地)</t>
    <rPh sb="7" eb="9">
      <t>ロジ</t>
    </rPh>
    <phoneticPr fontId="6"/>
  </si>
  <si>
    <t>https://www.pref.nagasaki.jp/shared/uploads/2024/03/1710117988.pdf</t>
    <phoneticPr fontId="6"/>
  </si>
  <si>
    <t>https://www.pref.nagasaki.jp/shared/uploads/2024/03/1710117901.pdf</t>
    <phoneticPr fontId="6"/>
  </si>
  <si>
    <t>県北地域農業振興協議会</t>
  </si>
  <si>
    <t>輪菊（施設）</t>
    <rPh sb="0" eb="1">
      <t>ワ</t>
    </rPh>
    <rPh sb="1" eb="2">
      <t>キク</t>
    </rPh>
    <rPh sb="3" eb="5">
      <t>シセツ</t>
    </rPh>
    <phoneticPr fontId="7"/>
  </si>
  <si>
    <t>https://www.pref.nagasaki.jp/shared/uploads/2024/03/1710117837.pdf</t>
    <phoneticPr fontId="6"/>
  </si>
  <si>
    <t>https://www.pref.nagasaki.jp/shared/uploads/2024/03/1710117822.pdf</t>
    <phoneticPr fontId="6"/>
  </si>
  <si>
    <t>小ギク(施設)</t>
    <rPh sb="0" eb="1">
      <t>ショウ</t>
    </rPh>
    <rPh sb="4" eb="6">
      <t>シセツ</t>
    </rPh>
    <phoneticPr fontId="7"/>
  </si>
  <si>
    <t>https://www.pref.nagasaki.jp/shared/uploads/2024/03/1710117869.pdf</t>
    <phoneticPr fontId="6"/>
  </si>
  <si>
    <t>https://www.pref.nagasaki.jp/shared/uploads/2024/03/1710117860.pdf</t>
    <phoneticPr fontId="6"/>
  </si>
  <si>
    <t>五島市農業振興対策協議会
技術者会</t>
    <phoneticPr fontId="6"/>
  </si>
  <si>
    <t>https://www.pref.nagasaki.jp/shared/uploads/2024/03/1710118073.pdf</t>
    <phoneticPr fontId="6"/>
  </si>
  <si>
    <t>https://www.pref.nagasaki.jp/shared/uploads/2024/03/1710118552.pdf</t>
    <phoneticPr fontId="6"/>
  </si>
  <si>
    <t>壱岐市スマート農業推進協議会</t>
    <phoneticPr fontId="2"/>
  </si>
  <si>
    <t>https://www.pref.nagasaki.jp/shared/uploads/2024/03/1710118157.pdf</t>
    <phoneticPr fontId="6"/>
  </si>
  <si>
    <t>https://www.pref.nagasaki.jp/shared/uploads/2024/03/1710118145.pdf</t>
    <phoneticPr fontId="6"/>
  </si>
  <si>
    <t>壱岐市スマート農業推進協議会</t>
    <rPh sb="0" eb="2">
      <t>イキ</t>
    </rPh>
    <rPh sb="2" eb="3">
      <t>シ</t>
    </rPh>
    <rPh sb="7" eb="9">
      <t>ノウギョウ</t>
    </rPh>
    <rPh sb="9" eb="11">
      <t>スイシン</t>
    </rPh>
    <rPh sb="11" eb="14">
      <t>キョウギカイ</t>
    </rPh>
    <phoneticPr fontId="2"/>
  </si>
  <si>
    <t>アスパラガス(施設)</t>
    <rPh sb="7" eb="9">
      <t>シセツ</t>
    </rPh>
    <phoneticPr fontId="6"/>
  </si>
  <si>
    <t>https://www.pref.nagasaki.jp/shared/uploads/2024/03/1710118475.pdf</t>
    <phoneticPr fontId="6"/>
  </si>
  <si>
    <t>https://www.pref.nagasaki.jp/shared/uploads/2024/03/1710118184.pdf</t>
    <phoneticPr fontId="6"/>
  </si>
  <si>
    <t>鹿児島県</t>
    <rPh sb="0" eb="3">
      <t>カゴシマ</t>
    </rPh>
    <rPh sb="3" eb="4">
      <t>ケン</t>
    </rPh>
    <phoneticPr fontId="7"/>
  </si>
  <si>
    <t>園芸振興協議会曽於支部</t>
    <rPh sb="0" eb="11">
      <t>エンゲイシンコウキョウギカイソオシブ</t>
    </rPh>
    <phoneticPr fontId="2"/>
  </si>
  <si>
    <t>ピーマン(施設)</t>
    <rPh sb="5" eb="7">
      <t>シセツ</t>
    </rPh>
    <phoneticPr fontId="6"/>
  </si>
  <si>
    <t>https://www.pref.kagoshima.jp/ao11/2022gurisapo/documents/104801_20230317093908-1.pdf</t>
    <phoneticPr fontId="6"/>
  </si>
  <si>
    <t>https://view.officeapps.live.com/op/view.aspx?src=http%3A%2F%2Fwww.pref.kagoshima.jp%2Fao11%2F2022gurisapo%2Fdocuments%2F104801_20230317095000-1.xlsx&amp;wdOrigin=BROWSELINK</t>
    <phoneticPr fontId="6"/>
  </si>
  <si>
    <t>https://www.pref.kagoshima.jp/ao11/2022gurisapo/documents/104801_20230317094044-1.pdf</t>
    <phoneticPr fontId="6"/>
  </si>
  <si>
    <t>https://www.pref.kagoshima.jp/ao11/2022gurisapo/documents/104801_20230317094332-1.pdf</t>
    <phoneticPr fontId="6"/>
  </si>
  <si>
    <t>https://www.pref.kagoshima.jp/ao11/2022gurisapo/documents/104801_20230317094413-1.pdf</t>
    <phoneticPr fontId="6"/>
  </si>
  <si>
    <t>いんげん(施設)</t>
    <rPh sb="5" eb="7">
      <t>シセツ</t>
    </rPh>
    <phoneticPr fontId="6"/>
  </si>
  <si>
    <t>http://www.pref.kagoshima.jp/ao08/documents/104981_20230407154042-1.pdf</t>
    <phoneticPr fontId="6"/>
  </si>
  <si>
    <t>http://www.pref.kagoshima.jp/ao08/documents/104981_20230314170824-1.pdf</t>
    <phoneticPr fontId="6"/>
  </si>
  <si>
    <t>かごしま有機農業推進協議会（姶良市）</t>
    <rPh sb="4" eb="13">
      <t>ユウキノウギョウスイシンキョウギカイ</t>
    </rPh>
    <rPh sb="14" eb="17">
      <t>アイラシ</t>
    </rPh>
    <phoneticPr fontId="2"/>
  </si>
  <si>
    <t>https://kofa.jp/wp2024/wp-content/uploads/2024/08/%E3%82%A2%E3%82%A4%E3%82%AC%E3%83%A2%E3%83%AD%E3%83%9C%E7%A8%B2%E4%BD%9C%E3%81%AE%E6%89%8B%E5%BC%95%E3%81%8D_24p_20230705.pdf</t>
    <phoneticPr fontId="6"/>
  </si>
  <si>
    <t>https://kofa.jp/wp2024/wp-content/uploads/2024/08/%E3%82%A2%E3%82%A4%E3%82%AC%E3%83%A2%E3%83%AD%E3%83%9C%E7%94%A3%E5%9C%B0%E6%88%A6%E7%95%A5%E6%A1%88R50331.pdf</t>
    <phoneticPr fontId="6"/>
  </si>
  <si>
    <t>かごしま有機農業推進協議会（伊佐市）</t>
    <rPh sb="4" eb="13">
      <t>ユウキノウギョウスイシンキョウギカイ</t>
    </rPh>
    <rPh sb="14" eb="17">
      <t>イサシ</t>
    </rPh>
    <phoneticPr fontId="2"/>
  </si>
  <si>
    <t>日置市茶業振興会</t>
  </si>
  <si>
    <t>茶</t>
    <rPh sb="0" eb="1">
      <t>チャ</t>
    </rPh>
    <phoneticPr fontId="7"/>
  </si>
  <si>
    <t>茶</t>
    <phoneticPr fontId="6"/>
  </si>
  <si>
    <t>https://www.pref.kagoshima.jp/ak12/chiiki/kagoshima/sangyo/rinsui/nouseihioki/documents/107879_20230823081629-1.pdf</t>
    <phoneticPr fontId="6"/>
  </si>
  <si>
    <t>https://www.pref.kagoshima.jp/ak12/chiiki/kagoshima/sangyo/rinsui/nouseihioki/documents/107879_20230803112436-1.pdf</t>
    <phoneticPr fontId="6"/>
  </si>
  <si>
    <t>https://www.pref.kagoshima.jp/ak12/chiiki/kagoshima/sangyo/rinsui/nouseihioki/documents/107879_20230803112152-1.pdf</t>
    <phoneticPr fontId="6"/>
  </si>
  <si>
    <t>新たに取り入れる技術</t>
    <rPh sb="0" eb="1">
      <t>アラ</t>
    </rPh>
    <rPh sb="3" eb="4">
      <t>ト</t>
    </rPh>
    <rPh sb="5" eb="6">
      <t>イ</t>
    </rPh>
    <rPh sb="8" eb="10">
      <t>ギジュツ</t>
    </rPh>
    <phoneticPr fontId="6"/>
  </si>
  <si>
    <t>その他</t>
    <rPh sb="2" eb="3">
      <t>タ</t>
    </rPh>
    <phoneticPr fontId="6"/>
  </si>
  <si>
    <t>省力化に資する技術</t>
    <rPh sb="0" eb="3">
      <t>ショウリョクカ</t>
    </rPh>
    <rPh sb="4" eb="5">
      <t>シ</t>
    </rPh>
    <rPh sb="7" eb="9">
      <t>ギジュツ</t>
    </rPh>
    <phoneticPr fontId="6"/>
  </si>
  <si>
    <t>北海道</t>
  </si>
  <si>
    <t>新ひだか町みどりの食料システム推進協議会</t>
  </si>
  <si>
    <t>デルフィニウム、ミニトマト</t>
    <phoneticPr fontId="6"/>
  </si>
  <si>
    <t>花き、施設野菜</t>
    <rPh sb="3" eb="7">
      <t>シセツヤサイ</t>
    </rPh>
    <phoneticPr fontId="6"/>
  </si>
  <si>
    <t/>
  </si>
  <si>
    <t>●バイオ炭の農地施用（炭酸カルシウムの代替）</t>
  </si>
  <si>
    <t>●環境モニタリング装置（ハウス内の見回り回数の削減）</t>
  </si>
  <si>
    <t>https://www.shinhidaka-hokkaido.jp/hotnews/detail/00007719.html</t>
    <phoneticPr fontId="6"/>
  </si>
  <si>
    <t>https://www.shinhidaka-hokkaido.jp/hotnews/files/00007700/00007719/r5del.pdf</t>
    <phoneticPr fontId="6"/>
  </si>
  <si>
    <t>https://www.shinhidaka-hokkaido.jp/hotnews/files/00007700/00007719/r5san.pdf</t>
    <phoneticPr fontId="6"/>
  </si>
  <si>
    <t>https://www.shinhidaka-hokkaido.jp/hotnews/files/00007700/00007719/r5min.pdf</t>
    <phoneticPr fontId="6"/>
  </si>
  <si>
    <t>宮城県</t>
  </si>
  <si>
    <t>いしのまきグリーンな農業推進協議会</t>
  </si>
  <si>
    <t>●堆肥の活用</t>
  </si>
  <si>
    <t>●乾田直播栽培</t>
  </si>
  <si>
    <t>https://www.pref.miyagi.jp/soshiki/is-nokai/index.html</t>
  </si>
  <si>
    <t>https://www.pref.miyagi.jp/documents/28962/ishiguri_greenmanual_r06.pdf</t>
    <phoneticPr fontId="6"/>
  </si>
  <si>
    <t>https://www.pref.miyagi.jp/documents/28962/ishiguri_santisenryaku_r06.pdf</t>
    <phoneticPr fontId="6"/>
  </si>
  <si>
    <t>秋田県</t>
  </si>
  <si>
    <t>横手市えだまめスマート農業協議会</t>
  </si>
  <si>
    <t>えだまめ</t>
  </si>
  <si>
    <t>露地野菜</t>
  </si>
  <si>
    <t>●有機質資材（緑肥）の活用
●生分解性マルチの活用[早生品種]
●中耕培土機の活用（機械除草）[中生品種]</t>
    <phoneticPr fontId="6"/>
  </si>
  <si>
    <t>●自動操舵アシストトラクターによる耕起・整形・マルチ・播種同時作業機の活用
●自動操舵アシスト乗用中耕・培土機、新型収穫脱莢機の活用
●生分解性マルチの活用</t>
    <phoneticPr fontId="6"/>
  </si>
  <si>
    <t>https://www.pref.akita.lg.jp/pages/archive/80382</t>
    <phoneticPr fontId="6"/>
  </si>
  <si>
    <t>https://www.pref.akita.lg.jp/uploads/public/archive_0000080382_00/manual_edamame.pdf</t>
    <phoneticPr fontId="6"/>
  </si>
  <si>
    <t>https://www.pref.akita.lg.jp/uploads/public/archive_0000080382_00/sanchisenryaku_edamame.pdf</t>
    <phoneticPr fontId="6"/>
  </si>
  <si>
    <t>山形県</t>
  </si>
  <si>
    <t>鶴岡田川地域グリーンな栽培体系推進協議会</t>
  </si>
  <si>
    <t>おうとう、かき</t>
    <phoneticPr fontId="6"/>
  </si>
  <si>
    <t>果樹</t>
  </si>
  <si>
    <t>●果樹選定枝の炭化したバイオ炭の農地施用
●自立走行無人草刈機の太陽光パネル充電●有機リン系殺虫剤からIGR系殺虫剤への転換（カイガラムシ対策）
●天敵・気門封鎖剤の活用（ハダニ対策)</t>
    <rPh sb="38" eb="40">
      <t>ジュウデン</t>
    </rPh>
    <phoneticPr fontId="6"/>
  </si>
  <si>
    <t>●自立走行無人草刈機</t>
  </si>
  <si>
    <t>https://agrin.jp/crop/kajyu/manual/240910.html</t>
  </si>
  <si>
    <t>https://agrin.jp/documents/5221/manual.pdf</t>
    <phoneticPr fontId="6"/>
  </si>
  <si>
    <t>https://agrin.jp/documents/5221/sanchisenryaku.pdf</t>
    <phoneticPr fontId="6"/>
  </si>
  <si>
    <t>福島県</t>
  </si>
  <si>
    <t>福島県（会津農林事務所会津坂下農業普及所）</t>
  </si>
  <si>
    <t>●基肥-追肥体系（プラスチック被覆肥料を活用した基肥一発肥料体系からの転換）</t>
  </si>
  <si>
    <t>●ドローンによる直播、施肥、農薬散布</t>
  </si>
  <si>
    <t>https://www.pref.fukushima.lg.jp/sec/36243a/bangehukyu-91.html</t>
    <phoneticPr fontId="6"/>
  </si>
  <si>
    <t>https://www.pref.fukushima.lg.jp/uploaded/life/825247_2389052_misc.pdf</t>
    <phoneticPr fontId="6"/>
  </si>
  <si>
    <t>https://www.pref.fukushima.lg.jp/uploaded/life/825247_2389054_misc.pdf</t>
    <phoneticPr fontId="6"/>
  </si>
  <si>
    <t>福島県(会津農林事務所喜多方農業普及所)</t>
  </si>
  <si>
    <t>●マメ科緑肥のすき込み（化学肥料（プラスチック被覆肥料を含む）の使用量の低減）</t>
  </si>
  <si>
    <t>●流し込み追肥
●水位センサー</t>
  </si>
  <si>
    <t>https://www.pref.fukushima.lg.jp/sec/36242a/kitakata5.html</t>
  </si>
  <si>
    <t>https://www.pref.fukushima.lg.jp/uploaded/attachment/620507.pdf</t>
    <phoneticPr fontId="6"/>
  </si>
  <si>
    <t>https://www.pref.fukushima.lg.jp/uploaded/attachment/620508.pdf</t>
  </si>
  <si>
    <t>●中干し期間の延長</t>
  </si>
  <si>
    <t>●マルチロータによる播種、農薬散布、追肥</t>
  </si>
  <si>
    <t>https://www.pref.fukushima.lg.jp/uploaded/attachment/620510.pdf</t>
  </si>
  <si>
    <t>https://www.pref.fukushima.lg.jp/uploaded/attachment/620512.pdf</t>
  </si>
  <si>
    <t>茨城県</t>
  </si>
  <si>
    <t>下妻市かんしょ栽培普及協議会</t>
  </si>
  <si>
    <t>いも類</t>
  </si>
  <si>
    <t>●土壌診断に基づいた有機由来肥料の施肥　
●バイオマス由来成分を含む生分解性マルチ</t>
  </si>
  <si>
    <t>https://wakyo-ecofarm.co.jp/20240730-1/</t>
    <phoneticPr fontId="6"/>
  </si>
  <si>
    <t>https://wakyo-ecofarm.co.jp/wp-content/uploads/2024/07/%E3%83%9E%E3%83%8B%E3%83%A5%E3%82%A2%E3%83%AB%EF%BC%88%E4%B8%8B%E5%A6%BB%E5%B8%82%E3%81%8B%E3%82%93%E3%81%97%E3%82%87%E6%A0%BD%E5%9F%B9%E6%99%AE%E5%8F%8A%E5%8D%94%E8%AD%B0%E4%BC%9A%EF%BC%89.pdf</t>
    <phoneticPr fontId="6"/>
  </si>
  <si>
    <t>https://wakyo-ecofarm.co.jp/wp-content/uploads/2024/07/%E7%94%A3%E5%9C%B0%E6%88%A6%E7%95%A5%EF%BC%88%E4%B8%8B%E5%A6%BB%E5%B8%82%E3%81%8B%E3%82%93%E3%81%97%E3%82%87%E6%A0%BD%E5%9F%B9%E6%99%AE%E5%8F%8A%E5%8D%94%E8%AD%B0%E4%BC%9A%EF%BC%89.pdf</t>
    <phoneticPr fontId="6"/>
  </si>
  <si>
    <t>栃木県</t>
  </si>
  <si>
    <t>栃木県</t>
    <phoneticPr fontId="6"/>
  </si>
  <si>
    <t>にら</t>
  </si>
  <si>
    <t>●紫色LEDを利用した土着天敵誘引、赤色防虫ネット（＋防虫ネットによる温度上昇を低減する遮熱シート）（アザミウマ類対策）</t>
  </si>
  <si>
    <t>●紫色LEDを利用した土着展着誘引等による化学農薬の散布回数の削減</t>
  </si>
  <si>
    <t>https://www.pref.tochigi.lg.jp/g04/green/green_tenkan.html</t>
    <phoneticPr fontId="6"/>
  </si>
  <si>
    <t>https://www.pref.tochigi.lg.jp/g04/green/documents/20240423144323.pdf</t>
    <phoneticPr fontId="6"/>
  </si>
  <si>
    <t>大豆</t>
  </si>
  <si>
    <t>豆類</t>
    <rPh sb="0" eb="2">
      <t>マメルイ</t>
    </rPh>
    <phoneticPr fontId="6"/>
  </si>
  <si>
    <t>●堆肥（豚ぷん又は鶏ふん）の活用、可給態窒素簡易迅速評価等に基づく施肥設計による過剰施肥の抑制</t>
    <phoneticPr fontId="6"/>
  </si>
  <si>
    <t>●ブロードキャスタによるペレット堆肥の施用</t>
  </si>
  <si>
    <t>https://www.pref.tochigi.lg.jp/g04/green/documents/20240827093900.pdf</t>
    <phoneticPr fontId="6"/>
  </si>
  <si>
    <t>https://www.pref.tochigi.lg.jp/g04/green/documents/20240827093932.pdf</t>
    <phoneticPr fontId="6"/>
  </si>
  <si>
    <t>アスパラガス</t>
  </si>
  <si>
    <t>●紫色LEDを利用した土着天敵誘引、温存植物による土着天敵の定着促進、天敵農薬、粘着版（アザミウマ類対策）</t>
  </si>
  <si>
    <t>●紫色LEDを利用した土着天敵誘引等による化学農薬の散布回数の削減</t>
  </si>
  <si>
    <t>https://www.pref.tochigi.lg.jp/g04/green/green_tenkan.html</t>
  </si>
  <si>
    <t>https://www.pref.tochigi.lg.jp/g04/green/documents/asuparagasu-manual.pdf</t>
    <phoneticPr fontId="6"/>
  </si>
  <si>
    <t>さつまいも</t>
  </si>
  <si>
    <t>●バイオマス由来成分を含む生分解性マルチ</t>
  </si>
  <si>
    <t>●生分解性マルチ（剥ぎ取り作業等の省力化）</t>
  </si>
  <si>
    <t>https://www.pref.tochigi.lg.jp/g04/green/documents/20240610103424.pdf</t>
    <phoneticPr fontId="6"/>
  </si>
  <si>
    <t>https://www.pref.tochigi.lg.jp/g04/green/documents/20240906170422.pdf</t>
    <phoneticPr fontId="6"/>
  </si>
  <si>
    <t>いちご</t>
  </si>
  <si>
    <t>●紫外線（UV－B）照射（うどんこ病対策）</t>
  </si>
  <si>
    <t>●紫外線照射による化学農薬の散布回数の削減</t>
  </si>
  <si>
    <t>https://www.pref.tochigi.lg.jp/g04/green/documents/20240423144717.pdf</t>
    <phoneticPr fontId="6"/>
  </si>
  <si>
    <t>https://www.pref.tochigi.lg.jp/g04/green/documents/20240610103314.pdf</t>
    <phoneticPr fontId="6"/>
  </si>
  <si>
    <t>群馬県</t>
  </si>
  <si>
    <t>ナシ</t>
  </si>
  <si>
    <t>●天敵製剤（ハダニ対策）</t>
  </si>
  <si>
    <t>●天敵製剤の活用による殺ダニ剤の散布回数の削減</t>
  </si>
  <si>
    <t>https://www.pref.gunma.jp/page/643586.html</t>
    <phoneticPr fontId="6"/>
  </si>
  <si>
    <t>https://www.pref.gunma.jp/uploaded/attachment/626721.pdf</t>
    <phoneticPr fontId="6"/>
  </si>
  <si>
    <t>ホウレンソウ</t>
  </si>
  <si>
    <t>露地野菜</t>
    <rPh sb="0" eb="4">
      <t>ロジヤサイ</t>
    </rPh>
    <phoneticPr fontId="6"/>
  </si>
  <si>
    <t>●堆肥混合肥料　
●太陽熱土壌消毒（土壌消毒剤・除草剤の使用量低減）</t>
    <phoneticPr fontId="6"/>
  </si>
  <si>
    <t>●セルフブレンド肥料の活用による肥料の散布時間の削減
●太陽熱土壌消毒による除草剤散布回数の削減</t>
  </si>
  <si>
    <t>https://www.pref.gunma.jp/page/643035.html</t>
    <phoneticPr fontId="6"/>
  </si>
  <si>
    <t>露地ナス</t>
  </si>
  <si>
    <t>●天敵製剤導入等による化学農薬の散布回数の削減</t>
  </si>
  <si>
    <t>https://www.pref.gunma.jp/page/642548.html</t>
    <phoneticPr fontId="6"/>
  </si>
  <si>
    <t>https://www.pref.gunma.jp/uploaded/attachment/626252.pdf</t>
    <phoneticPr fontId="6"/>
  </si>
  <si>
    <t>https://www.pref.gunma.jp/uploaded/attachment/632362.pdf</t>
    <phoneticPr fontId="6"/>
  </si>
  <si>
    <t>下仁田ネギ</t>
  </si>
  <si>
    <t>●緑肥輪作（土壌くん蒸剤の使用回数の削減）
●土着天敵温存植物（緑肥間作）の被覆効果による雑草抑制、害虫抑制
●害虫の発生消長の確認による適期防除（アザミウマ類、ハモグリバエ類、シロイチモジヨトウ対策）</t>
    <phoneticPr fontId="6"/>
  </si>
  <si>
    <t>●緑肥輪作等による化学農農薬の散布回数の削減
●定植機による移植作業の省力化</t>
  </si>
  <si>
    <t>https://www.pref.gunma.jp/page/656222.html</t>
    <phoneticPr fontId="6"/>
  </si>
  <si>
    <t>https://www.pref.gunma.jp/uploaded/attachment/634453.pdf</t>
    <phoneticPr fontId="6"/>
  </si>
  <si>
    <t>https://www.pref.gunma.jp/uploaded/attachment/634454.pdf</t>
    <phoneticPr fontId="6"/>
  </si>
  <si>
    <t>キャベツ、はくさい</t>
    <phoneticPr fontId="6"/>
  </si>
  <si>
    <t>●土壌分析（可給態窒素）に基づいた適正施肥
●緑肥作物</t>
  </si>
  <si>
    <t>●セルフブレンド肥料の活用による施肥回数の削減　
●ドローンによる緑肥播種</t>
  </si>
  <si>
    <t>https://www.pref.gunma.jp/page/640902.html</t>
    <phoneticPr fontId="6"/>
  </si>
  <si>
    <t>https://www.pref.gunma.jp/uploaded/attachment/626826.pdf</t>
    <phoneticPr fontId="6"/>
  </si>
  <si>
    <t>リンゴ</t>
  </si>
  <si>
    <t>●防蛾灯、選択性農薬（カメムシ対策）</t>
  </si>
  <si>
    <t>●ドローンによる人工授粉、無人作業車による人工授粉・摘花</t>
  </si>
  <si>
    <t>https://www.pref.gunma.jp/page/640904.html</t>
    <phoneticPr fontId="6"/>
  </si>
  <si>
    <t>https://www.pref.gunma.jp/uploaded/attachment/626841.pdf</t>
    <phoneticPr fontId="6"/>
  </si>
  <si>
    <t>https://www.pref.gunma.jp/uploaded/attachment/634410.pdf</t>
    <phoneticPr fontId="6"/>
  </si>
  <si>
    <t>キャベツ</t>
  </si>
  <si>
    <t>●追肥相当分の基肥同時施肥（地中への追肥相当分の局所施肥による肥料の流亡低減（地表散布比）による化学肥料の使用量の低減）
●施肥マップに基づく適正施肥</t>
    <phoneticPr fontId="6"/>
  </si>
  <si>
    <t>●施肥マップに基づく適正施肥、追肥相当分の基肥同時施肥による追肥作業の回数等の低減</t>
  </si>
  <si>
    <t>https://www.pref.gunma.jp/page/640893.html</t>
    <phoneticPr fontId="6"/>
  </si>
  <si>
    <t>https://www.pref.gunma.jp/uploaded/attachment/626832.pdf</t>
    <phoneticPr fontId="6"/>
  </si>
  <si>
    <t>https://www.pref.gunma.jp/uploaded/attachment/634411.pdf</t>
  </si>
  <si>
    <t>雨よけブドウ</t>
  </si>
  <si>
    <t>●天敵製剤（ハダニ類対策）</t>
  </si>
  <si>
    <t>●天敵製剤による化学農薬の散布回数の削減</t>
  </si>
  <si>
    <t>https://www.pref.gunma.jp/page/644401.html</t>
    <phoneticPr fontId="6"/>
  </si>
  <si>
    <t>https://www.pref.gunma.jp/uploaded/attachment/626394.pdf</t>
    <phoneticPr fontId="6"/>
  </si>
  <si>
    <t>https://www.pref.gunma.jp/uploaded/attachment/635661.pdf</t>
  </si>
  <si>
    <t>さいたま市施設トマトグリーン栽培協議会</t>
  </si>
  <si>
    <t>施設トマト</t>
  </si>
  <si>
    <t>●マニュアスプレッダーによる糖含有珪藻土の散布</t>
  </si>
  <si>
    <t>https://www.pref.saitama.lg.jp/b0901/sai-wadai/240712_green-tenkan-saitamasi-tomato.html</t>
    <phoneticPr fontId="6"/>
  </si>
  <si>
    <t>https://www.pref.saitama.lg.jp/documents/255895/greenmanual-saitamatomato.pdf</t>
    <phoneticPr fontId="6"/>
  </si>
  <si>
    <t>https://www.pref.saitama.lg.jp/documents/255895/senryaku-saitama-tomato2.pdf</t>
  </si>
  <si>
    <t>千葉県</t>
  </si>
  <si>
    <t>館山市いちご
技術交換協議会</t>
  </si>
  <si>
    <t>●粘着シート（物理的防除、発生予察による適期防除）、生物農薬（アザミウマ類対策）</t>
  </si>
  <si>
    <t>●生物農薬の導入による化学農薬の散布回数の削減</t>
  </si>
  <si>
    <t>https://www.pref.chiba.lg.jp/ap-awa/fukyu/gurisapo/index.html</t>
    <phoneticPr fontId="6"/>
  </si>
  <si>
    <t>https://www.pref.chiba.lg.jp/ap-awa/fukyu/gurisapo/documents/gurisapoitigo.pdf</t>
    <phoneticPr fontId="6"/>
  </si>
  <si>
    <t>https://www.pref.chiba.lg.jp/ap-awa/fukyu/gurisapo/documents/sanntisennryakuitigo.pdf</t>
    <phoneticPr fontId="6"/>
  </si>
  <si>
    <t>神戸・西岬園芸
技術連絡協議会</t>
  </si>
  <si>
    <t>レタス</t>
  </si>
  <si>
    <t>●べた掛け資材による害虫の物理的防除</t>
  </si>
  <si>
    <t>●べた掛け資材による被覆作業の省力化</t>
  </si>
  <si>
    <t>https://www.pref.chiba.lg.jp/ap-awa/fukyu/gurisapo/documents/gurisaporetasu.pdf</t>
    <phoneticPr fontId="6"/>
  </si>
  <si>
    <t>https://www.pref.chiba.lg.jp/ap-awa/fukyu/gurisapo/documents/sanntisennryakuretasu.pdf</t>
    <phoneticPr fontId="6"/>
  </si>
  <si>
    <t>神奈川県</t>
  </si>
  <si>
    <t>かながわオーガニックコミュニティ協議会</t>
    <phoneticPr fontId="6"/>
  </si>
  <si>
    <t>ニンジン</t>
  </si>
  <si>
    <t>●県央地域未利用資源堆肥（コーヒー粕堆肥）の活用
●土壌分析（化学性（ＣＥＣ、可給態窒素等）、生物性検定）
●緑肥の活用（短尺ソルゴー等省力的な品種）
●有機JAS認証資材を利用した土壌改良資材（陸王、乳酸卵殻、リンサングアノ）による土づくり
●化学肥料を使用しない有機JAS認証資材を利用した資材（圧搾菜種油粕）による施肥</t>
    <phoneticPr fontId="6"/>
  </si>
  <si>
    <t xml:space="preserve">
●太陽熱養生処理（陽熱プラス）
●不織布（パオパオ）＋遮光ネット（遮光率65％）の被覆
●ニンジンと緑肥の栽培体系構築</t>
  </si>
  <si>
    <t>https://www.pref.kanagawa.jp/docs/f6k/cnt/f6619/index.html</t>
    <phoneticPr fontId="6"/>
  </si>
  <si>
    <t>https://www.pref.kanagawa.jp/documents/30829/greenjirei1.pdf</t>
    <phoneticPr fontId="6"/>
  </si>
  <si>
    <t>https://www.pref.kanagawa.jp/documents/30829/santisenryaku.pdf</t>
  </si>
  <si>
    <t>長野県</t>
  </si>
  <si>
    <t>佐久園芸生産振興協議会</t>
  </si>
  <si>
    <t>レタス、キャベツ</t>
  </si>
  <si>
    <t>●交信かく乱剤ロープ状製剤（コナガ、オオタバコガ対策）</t>
  </si>
  <si>
    <t>●フェロモントラップによる発生消長調査による適期防除による農薬散布回数の削減</t>
  </si>
  <si>
    <t>https://www.pref.nagano.lg.jp/nogi/midori/midorijoho.html</t>
  </si>
  <si>
    <t>https://www.pref.nagano.lg.jp/nogi/midori/documents/r5-manyuaru_saku.pdf</t>
  </si>
  <si>
    <t>https://www.pref.nagano.lg.jp/nogi/midori/documents/r5-sannchisennryaku_saku.pdf</t>
  </si>
  <si>
    <t>松本園芸推進協議会</t>
  </si>
  <si>
    <t>スイートコーン</t>
  </si>
  <si>
    <t>●局所施肥</t>
  </si>
  <si>
    <t>https://www.pref.nagano.lg.jp/nogi/midori/documents/r5-manyuaru_matsumoto.pdf</t>
  </si>
  <si>
    <t>https://www.pref.nagano.lg.jp/nogi/midori/documents/r5-sannchisennryaku_matsumoto.pdf</t>
  </si>
  <si>
    <t>諏訪園芸振興協議会</t>
  </si>
  <si>
    <t>ブロッコリー、カリフラワー、キャベツ</t>
  </si>
  <si>
    <t>●捕獲作物（こぶ減り大根）による化学農薬の使用量の削減（根こぶ病、テンサイシストセンチュウ対策）</t>
  </si>
  <si>
    <t>●根こぶ病菌密度測定によるリスク判定（低リスクほ場における農薬散布回数の削減）
●ドローンを活用した根こぶ病捕獲作物のは種作業</t>
  </si>
  <si>
    <t>https://www.pref.nagano.lg.jp/nogi/midori/documents/r5-manyuaru_suwa.pdf</t>
  </si>
  <si>
    <t>https://www.pref.nagano.lg.jp/nogi/midori/documents/r5-sannchisennrayku_suwa1.pdf</t>
  </si>
  <si>
    <t>御殿場市みどりの農業推進協議会</t>
  </si>
  <si>
    <t>●自動抑草ロボット</t>
  </si>
  <si>
    <t>●自動抑草ロボット
●水位センサー及び給水ゲートの設置し、タブレットによる水位の一元管理</t>
  </si>
  <si>
    <t>https://www.city.gotemba.lg.jp/sangyou/f-2/f-2-4/6183.html</t>
    <phoneticPr fontId="40"/>
  </si>
  <si>
    <t>https://www.city.gotemba.lg.jp/sangyou/kanri/assets/uploads/2024/07/9ca48e4c4ee12b042c8c9eeb363c1d6e.pdf</t>
    <phoneticPr fontId="40"/>
  </si>
  <si>
    <t>https://www.city.gotemba.lg.jp/sangyou/kanri/assets/uploads/2024/07/167529b2357ebb62da25b4f88664853f.pdf</t>
    <phoneticPr fontId="40"/>
  </si>
  <si>
    <t>新潟県</t>
  </si>
  <si>
    <t>魚沼地域グリーン栽培への転換推進協議会</t>
  </si>
  <si>
    <t>ナス、たらの芽、ふきのとう</t>
    <rPh sb="6" eb="7">
      <t>メ</t>
    </rPh>
    <phoneticPr fontId="6"/>
  </si>
  <si>
    <t>https://www.pref.niigata.lg.jp/sec/uonuma_nogyo/1354744936072.html</t>
    <phoneticPr fontId="6"/>
  </si>
  <si>
    <t>https://www.pref.niigata.lg.jp/uploaded/attachment/396320.pdf</t>
    <phoneticPr fontId="6"/>
  </si>
  <si>
    <t>https://www.pref.niigata.lg.jp/uploaded/attachment/405302.pdf</t>
    <phoneticPr fontId="6"/>
  </si>
  <si>
    <t>https://www.pref.niigata.lg.jp/uploaded/attachment/396317.pdf</t>
    <phoneticPr fontId="6"/>
  </si>
  <si>
    <t>https://www.pref.niigata.lg.jp/uploaded/attachment/396319.pdf</t>
    <phoneticPr fontId="6"/>
  </si>
  <si>
    <t>十日町市グリーンな農業推進協議会</t>
  </si>
  <si>
    <t>ねぎ</t>
  </si>
  <si>
    <t>●混合堆肥複合肥料の活用</t>
  </si>
  <si>
    <t>●収穫機による収穫作業時間の削減</t>
  </si>
  <si>
    <t>https://www.pref.niigata.lg.jp/sec/tokamachi_nogyo/green-negi.html</t>
    <phoneticPr fontId="6"/>
  </si>
  <si>
    <t>https://www.pref.niigata.lg.jp/uploaded/attachment/399369.pdf</t>
    <phoneticPr fontId="6"/>
  </si>
  <si>
    <t>https://www.pref.niigata.lg.jp/uploaded/attachment/399368.pdf</t>
    <phoneticPr fontId="6"/>
  </si>
  <si>
    <t>石川県</t>
  </si>
  <si>
    <t>能登やさい出荷協議会</t>
  </si>
  <si>
    <t>くり</t>
  </si>
  <si>
    <t>●木質チップ資材の活用（雑草の発生抑制）</t>
  </si>
  <si>
    <t>https://www.pref.ishikawa.lg.jp/nousan/eco/gurisapo.html</t>
    <phoneticPr fontId="6"/>
  </si>
  <si>
    <t>福井県</t>
  </si>
  <si>
    <t>ネギ</t>
  </si>
  <si>
    <t>●有機質肥料（有機アグレット、鶏ふんペレット）</t>
  </si>
  <si>
    <t>●ドローンによる薬剤散布</t>
  </si>
  <si>
    <t>https://www.pref.fukui.lg.jp/doc/fukui-noso/shienbu/guri-nnnasaibaihenotennkannsap.html</t>
    <phoneticPr fontId="6"/>
  </si>
  <si>
    <t>https://www.pref.fukui.lg.jp/doc/fukui-noso/shienbu/guri-nnnasaibaihenotennkannsap_d/fil/negi-green-manual.pdf</t>
    <phoneticPr fontId="6"/>
  </si>
  <si>
    <t>https://www.pref.fukui.lg.jp/doc/fukui-noso/shienbu/guri-nnnasaibaihenotennkannsap_d/fil/negisanchisenryaku.pdf</t>
    <phoneticPr fontId="6"/>
  </si>
  <si>
    <t>あわら坂井グリーン農業普及拡大協議会</t>
  </si>
  <si>
    <t>●投げ込み型肥料による肥料散布の省力化</t>
  </si>
  <si>
    <t>https://www.pref.fukui.lg.jp/doc/sakai-noso/nougyou/r5gurisapo.html</t>
    <phoneticPr fontId="6"/>
  </si>
  <si>
    <t>https://www.pref.fukui.lg.jp/doc/sakai-noso/nougyou/r5gurisapo_d/fil/R5suito-koyomi-metan.pdf</t>
    <phoneticPr fontId="6"/>
  </si>
  <si>
    <t>https://www.pref.fukui.lg.jp/doc/sakai-noso/nougyou/r5gurisapo_d/fil/R5suito-senryaku-metan.pdf</t>
    <phoneticPr fontId="6"/>
  </si>
  <si>
    <t>大豆</t>
    <phoneticPr fontId="6"/>
  </si>
  <si>
    <t>●鶏ふん堆肥</t>
    <rPh sb="1" eb="2">
      <t>ケイ</t>
    </rPh>
    <rPh sb="4" eb="6">
      <t>タイヒ</t>
    </rPh>
    <phoneticPr fontId="6"/>
  </si>
  <si>
    <t>https://www.pref.fukui.lg.jp/doc/sakai-noso/nougyou/r5gurisapo_d/fil/R5daizu-koyomi.pdf</t>
    <phoneticPr fontId="6"/>
  </si>
  <si>
    <t>https://www.pref.fukui.lg.jp/doc/sakai-noso/nougyou/r5gurisapo_d/fil/R5daizu-senryaku.pdf</t>
    <phoneticPr fontId="6"/>
  </si>
  <si>
    <t>坂井地区園芸タウン推進協議会</t>
  </si>
  <si>
    <t>ニンジン</t>
    <phoneticPr fontId="6"/>
  </si>
  <si>
    <t>●緑肥・有機質肥料</t>
    <phoneticPr fontId="6"/>
  </si>
  <si>
    <t>●乗用施肥機による局所施肥</t>
    <phoneticPr fontId="6"/>
  </si>
  <si>
    <t>https://www.pref.fukui.lg.jp/doc/sakai-noso/nougyou/greenactionsakai.html</t>
    <phoneticPr fontId="6"/>
  </si>
  <si>
    <t>https://www.pref.fukui.lg.jp/doc/sakai-noso/nougyou/greenactionsakai_d/fil/3carrotmanualR5.pdf</t>
    <phoneticPr fontId="6"/>
  </si>
  <si>
    <t>https://www.pref.fukui.lg.jp/doc/sakai-noso/nougyou/greenactionsakai_d/fil/3carrotplanR5.pdf</t>
    <phoneticPr fontId="6"/>
  </si>
  <si>
    <t>ミディトマト</t>
    <phoneticPr fontId="6"/>
  </si>
  <si>
    <t>施設野菜</t>
    <phoneticPr fontId="6"/>
  </si>
  <si>
    <t>●生物農薬の利用</t>
    <phoneticPr fontId="6"/>
  </si>
  <si>
    <t>https://www.pref.fukui.lg.jp/doc/sakai-noso/nougyou/greenactionsakai_d/fil/4m-tomatomanual.pdf</t>
    <phoneticPr fontId="6"/>
  </si>
  <si>
    <t>https://www.pref.fukui.lg.jp/doc/sakai-noso/nougyou/greenactionsakai_d/fil/4m-tomatoplan.pdf</t>
    <phoneticPr fontId="6"/>
  </si>
  <si>
    <t>花き</t>
    <rPh sb="0" eb="1">
      <t>カ</t>
    </rPh>
    <phoneticPr fontId="6"/>
  </si>
  <si>
    <t>●光防虫器の利用</t>
    <phoneticPr fontId="6"/>
  </si>
  <si>
    <t>https://www.pref.fukui.lg.jp/doc/sakai-noso/nougyou/greenactionsakai_d/fil/5flowermanual.pdf</t>
    <phoneticPr fontId="6"/>
  </si>
  <si>
    <t>https://www.pref.fukui.lg.jp/doc/sakai-noso/nougyou/greenactionsakai_d/fil/5flowerplan.pdf</t>
    <phoneticPr fontId="6"/>
  </si>
  <si>
    <t>岐阜県</t>
  </si>
  <si>
    <t>揖斐地域果樹産地協議会</t>
  </si>
  <si>
    <t>柿</t>
  </si>
  <si>
    <t>●交信かく乱剤
●環境モニタリングによる適正栽培管理</t>
  </si>
  <si>
    <t>●交信かく乱剤や環境モニタリングによる適正栽培管理による農薬散布回数の削減</t>
  </si>
  <si>
    <t>https://www.pref.gifu.lg.jp/page/361592.html</t>
    <phoneticPr fontId="5"/>
  </si>
  <si>
    <t>https://www.pref.gifu.lg.jp/uploaded/attachment/396387.pdf</t>
    <phoneticPr fontId="6"/>
  </si>
  <si>
    <t>https://www.pref.gifu.lg.jp/uploaded/attachment/396490.pdf</t>
    <phoneticPr fontId="6"/>
  </si>
  <si>
    <t>JAめぐみのほらどキウイフルーツ生産部会支援プロジェクト</t>
  </si>
  <si>
    <t>キウイフルーツ</t>
  </si>
  <si>
    <t>●有機質肥料の施肥体系の確立　
●土壌診断に基づく適正施肥</t>
    <phoneticPr fontId="6"/>
  </si>
  <si>
    <t>●電動式剪定バサミ</t>
  </si>
  <si>
    <t>https://www.pref.gifu.lg.jp/uploaded/attachment/396389.pdf</t>
    <phoneticPr fontId="6"/>
  </si>
  <si>
    <t>https://www.pref.gifu.lg.jp/uploaded/attachment/396390.pdf</t>
    <phoneticPr fontId="6"/>
  </si>
  <si>
    <t>恵那市</t>
  </si>
  <si>
    <t>たまねぎ、栗</t>
    <phoneticPr fontId="6"/>
  </si>
  <si>
    <t>●地域の農産物由来の燻炭化、地域から排出される畜糞の堆肥化・農地施用</t>
  </si>
  <si>
    <t>●マニュアスプレッダーによる肥料等散布作業の省力化</t>
  </si>
  <si>
    <t>https://www.city.ena.lg.jp/soshikiichiran/norimbu/noseika/1/6/1/12424.html</t>
    <phoneticPr fontId="6"/>
  </si>
  <si>
    <t>https://www.city.ena.lg.jp/material/files/group/19/saibaitaikei.pdf</t>
    <phoneticPr fontId="6"/>
  </si>
  <si>
    <t>https://view.officeapps.live.com/op/view.aspx?src=https%3A%2F%2Fwww.city.ena.lg.jp%2Fmaterial%2Ffiles%2Fgroup%2F19%2Fsantisen.xlsx&amp;wdOrigin=BROWSELINK</t>
    <phoneticPr fontId="6"/>
  </si>
  <si>
    <t>愛知県</t>
  </si>
  <si>
    <t>●栽培管理支援ツールを活用した出穂期予測に基づく適期防除（カメムシ類対策）
●薬剤の剤型変更による飛散抑制</t>
  </si>
  <si>
    <t>●ドローンによる農薬散布</t>
  </si>
  <si>
    <t>https://www.pref.aichi.jp/soshiki/nogyo-keiei/demo.html</t>
    <phoneticPr fontId="6"/>
  </si>
  <si>
    <t>https://www.pref.aichi.jp/uploaded/attachment/510645.pdf</t>
    <phoneticPr fontId="6"/>
  </si>
  <si>
    <t>https://www.pref.aichi.jp/uploaded/attachment/536902.pdf</t>
    <phoneticPr fontId="6"/>
  </si>
  <si>
    <t>ナス</t>
  </si>
  <si>
    <t>●バイオタイプに対応したコナジラミ防除
●天敵昆虫・赤色防虫ネットを活用したアザミウマ類等防除
●ICT機器を活用した環境改善による灰色かび病防除</t>
  </si>
  <si>
    <t>●環境にやさしい栽培技術の導入による防除作業工程の削減</t>
  </si>
  <si>
    <t>https://www.pref.aichi.jp/uploaded/attachment/510646.pdf</t>
    <phoneticPr fontId="6"/>
  </si>
  <si>
    <t>https://www.pref.aichi.jp/uploaded/attachment/510644.pdf</t>
    <phoneticPr fontId="6"/>
  </si>
  <si>
    <t>バラ</t>
  </si>
  <si>
    <t>花き</t>
  </si>
  <si>
    <t>●UV-B照射によるうどんこ病防除</t>
  </si>
  <si>
    <t>●UV-B照射による化学農薬の散布回数の削減</t>
  </si>
  <si>
    <t>https://www.pref.aichi.jp/uploaded/attachment/510648.pdf</t>
    <phoneticPr fontId="6"/>
  </si>
  <si>
    <t>https://www.pref.aichi.jp/uploaded/attachment/511179.pdf</t>
    <phoneticPr fontId="6"/>
  </si>
  <si>
    <t>JA豊橋茄子部会みどり戦略協議会</t>
  </si>
  <si>
    <t>●土着天敵の地域増殖・迅速な普及（アザミウマ類対策）</t>
  </si>
  <si>
    <t>●土着天敵による化学農薬の削減</t>
  </si>
  <si>
    <t>https://www.pref.aichi.jp/uploaded/attachment/510651.pdf</t>
    <phoneticPr fontId="6"/>
  </si>
  <si>
    <t>https://www.pref.aichi.jp/uploaded/attachment/510649.pdf</t>
    <phoneticPr fontId="6"/>
  </si>
  <si>
    <t>三重県</t>
  </si>
  <si>
    <t>みえきた持続水田協議会</t>
  </si>
  <si>
    <t>業務用米、新市場開拓用米</t>
  </si>
  <si>
    <t>●堆肥活用による化学肥料低減
●中干し延長によるメタン削減</t>
  </si>
  <si>
    <t>●栽培簡易システムを活用したほ場見回り作業や土壌診断の省力化</t>
  </si>
  <si>
    <t>https://www.ja-miekita.or.jp/topics/</t>
    <phoneticPr fontId="6"/>
  </si>
  <si>
    <t>https://www.ja-miekita.or.jp/wp/wp-content/uploads/2024/04/8f60064699ca1cb2e0a14baa6ebe57cc.pdf</t>
    <phoneticPr fontId="6"/>
  </si>
  <si>
    <t>https://www.ja-miekita.or.jp/wp/wp-content/uploads/2024/04/9c94a43106cdc43c3775fc3f1956db6f.pdf</t>
    <phoneticPr fontId="6"/>
  </si>
  <si>
    <t>滋賀県</t>
  </si>
  <si>
    <t>●セル成型苗への定植前のリン酸資材かん注技術（リン酸局所施肥）</t>
  </si>
  <si>
    <t>●底面給水育苗技術の導入
●セル成型苗への定植前のリン酸資材かん注技術（リン酸局所施肥）</t>
  </si>
  <si>
    <t>https://www.pref.shiga.lg.jp/ippan/shigotosangyou/nougyou/ryutsuu/338980.html</t>
    <phoneticPr fontId="6"/>
  </si>
  <si>
    <t>https://www.pref.shiga.lg.jp/file/attachment/5485669.pdf</t>
    <phoneticPr fontId="6"/>
  </si>
  <si>
    <t>https://www.pref.shiga.lg.jp/file/attachment/5483596.pdf</t>
    <phoneticPr fontId="6"/>
  </si>
  <si>
    <t>大阪府</t>
  </si>
  <si>
    <t>トマト</t>
  </si>
  <si>
    <t>●有機農業の栽培体系を確立</t>
  </si>
  <si>
    <t>●化学農薬散布等の作業工程の削減</t>
  </si>
  <si>
    <t>https://www.pref.osaka.lg.jp/o120090/nosei/midorisystemkeikaku/index.html</t>
    <phoneticPr fontId="6"/>
  </si>
  <si>
    <t>https://www.pref.osaka.lg.jp/documents/7685/tomatomanyuaru.pdf</t>
    <phoneticPr fontId="6"/>
  </si>
  <si>
    <t>https://www.pref.osaka.lg.jp/documents/7685/tomatosennryaku.pdf</t>
    <phoneticPr fontId="6"/>
  </si>
  <si>
    <t>和歌山県</t>
  </si>
  <si>
    <t>那賀地方有機農業推進協議会</t>
  </si>
  <si>
    <t>たまねぎ(露地)</t>
  </si>
  <si>
    <t>https://www.pref.wakayama.lg.jp/prefg/070900/d00214130.html</t>
    <phoneticPr fontId="6"/>
  </si>
  <si>
    <t>https://www.pref.wakayama.lg.jp/prefg/070900/d00214130_d/fil/taikei_naga.pdf</t>
    <phoneticPr fontId="6"/>
  </si>
  <si>
    <t>https://www.pref.wakayama.lg.jp/prefg/070900/d00214130_d/fil/senryaku_naga.pdf</t>
    <phoneticPr fontId="6"/>
  </si>
  <si>
    <t>日高地方農業技術改良推進協議会</t>
  </si>
  <si>
    <t>うすいえんどう</t>
  </si>
  <si>
    <t>豆類</t>
  </si>
  <si>
    <t>●微生物農薬の自動投入技術（灰色かび病対策）</t>
  </si>
  <si>
    <t>●微生物農薬の自動投入技術（散布作業の省力化）</t>
  </si>
  <si>
    <t>https://www.pref.wakayama.lg.jp/prefg/070900/d00214130_d/fil/taikei_hidaka.pdf</t>
    <phoneticPr fontId="6"/>
  </si>
  <si>
    <t>https://www.pref.wakayama.lg.jp/prefg/070900/d00214130_d/fil/senryaku_hidaka.pdf</t>
    <phoneticPr fontId="6"/>
  </si>
  <si>
    <t>新宮周辺地場産青果物対策協議会</t>
  </si>
  <si>
    <t>https://www.pref.wakayama.lg.jp/prefg/070900/d00214130_d/fil/taikei_higasimuro.pdf</t>
    <phoneticPr fontId="6"/>
  </si>
  <si>
    <t>https://www.pref.wakayama.lg.jp/prefg/070900/d00214130_d/fil/senryaku_higasimuro.pdf</t>
    <phoneticPr fontId="6"/>
  </si>
  <si>
    <t>伊都地方農業振興協議会</t>
  </si>
  <si>
    <t>黒枝豆</t>
  </si>
  <si>
    <t>●有機配合肥料への転換
●生分解性マルチ</t>
  </si>
  <si>
    <t>●生分解性マルチ</t>
  </si>
  <si>
    <t>https://www.pref.wakayama.lg.jp/prefg/070900/d00214130_d/fil/taikei_ito.pdf</t>
    <phoneticPr fontId="6"/>
  </si>
  <si>
    <t>https://www.pref.wakayama.lg.jp/prefg/070900/d00214130_d/fil/senryaku_ito.pdf</t>
    <phoneticPr fontId="6"/>
  </si>
  <si>
    <t>●マルチ被覆による太陽熱処理</t>
  </si>
  <si>
    <t>https://www.pref.tottori.lg.jp/310059.htm</t>
    <phoneticPr fontId="6"/>
  </si>
  <si>
    <t>https://www.pref.tottori.lg.jp/secure/1340539/ninnjin_manyuaru.pdf</t>
    <phoneticPr fontId="6"/>
  </si>
  <si>
    <t>https://www.pref.tottori.lg.jp/secure/1340539/ninjin_seryaku.pdf</t>
    <phoneticPr fontId="6"/>
  </si>
  <si>
    <t>島根県</t>
  </si>
  <si>
    <t>出雲市グリーンなぶどう栽培体系実証協議会</t>
  </si>
  <si>
    <t>ブドウ</t>
  </si>
  <si>
    <t>●加温機とヒートポンプを組み合わせた温室効果ガス削減可能な加温技術</t>
  </si>
  <si>
    <t>●環境モニタリングに基づくサイド巻き上げの自動開閉技術</t>
  </si>
  <si>
    <t>https://www.city.izumo.shimane.jp/www/contents/1711099681959/index.html</t>
  </si>
  <si>
    <t>https://www.city.izumo.shimane.jp/www/contents/1711099681959/files/saibaimanyuaru.pdf</t>
  </si>
  <si>
    <t>https://www.city.izumo.shimane.jp/www/contents/1711099681959/files/budou-sannchisennryaku.pdf</t>
    <phoneticPr fontId="6"/>
  </si>
  <si>
    <t>岡山県</t>
  </si>
  <si>
    <t>●ドローンを活用した殺虫・殺菌剤散布</t>
  </si>
  <si>
    <t>https://www.pref.okayama.jp/page/907757.html</t>
  </si>
  <si>
    <t>https://www.pref.okayama.jp/uploaded/attachment/365758.pdf</t>
    <phoneticPr fontId="6"/>
  </si>
  <si>
    <t>https://www.pref.okayama.jp/uploaded/attachment/372417.pdf</t>
    <phoneticPr fontId="6"/>
  </si>
  <si>
    <t>●プラスチックコーティング肥料の代替肥料（ウレアホルム肥料）の使用</t>
  </si>
  <si>
    <t>●側条施肥田植機による移植同時施肥</t>
  </si>
  <si>
    <t>https://www.pref.okayama.jp/page/908713.html</t>
    <phoneticPr fontId="6"/>
  </si>
  <si>
    <t>https://www.pref.okayama.jp/uploaded/life/908713_8680085_misc.pdf</t>
    <phoneticPr fontId="6"/>
  </si>
  <si>
    <t>https://www.pref.okayama.jp/uploaded/life/908713_8680087_misc.pdf</t>
    <phoneticPr fontId="6"/>
  </si>
  <si>
    <t>●天敵（ミヤコカブリダニ、チリカブリダニ）を利用したハダニ類の防除</t>
  </si>
  <si>
    <t>●天敵（ミヤコカブリダニ、チリカブリダニ）を利用
したハダニ類の防除</t>
  </si>
  <si>
    <t>https://www.pref.okayama.jp/page/905787.html</t>
  </si>
  <si>
    <t>https://www.pref.okayama.jp/uploaded/life/905787_9595898_misc.pdf</t>
    <phoneticPr fontId="6"/>
  </si>
  <si>
    <t>https://www.pref.okayama.jp/uploaded/life/905787_9595912_misc.pdf</t>
    <phoneticPr fontId="6"/>
  </si>
  <si>
    <t>徳島県</t>
  </si>
  <si>
    <t>神山地区農業生活指導班</t>
  </si>
  <si>
    <t>すだち</t>
  </si>
  <si>
    <t>●防草シート
●「有機」表示のできる資材を活用した防除
●有機配合肥料＋ピートモスの施用</t>
  </si>
  <si>
    <t>●無人防除機(自走式防除機、ドローン)による防除
●点滴潅水による潅水・施肥（有機質肥料）
●防草シート</t>
  </si>
  <si>
    <t>https://www.town.kamiyama.lg.jp/office/sangyouenjoy/info/2024/03/post-93.html</t>
  </si>
  <si>
    <t>https://www.town.kamiyama.lg.jp/office/sangyouenjoy/7645151b5a3181dd2f5ef424f1a04c681d8ab22b.pdf</t>
  </si>
  <si>
    <t>https://www.town.kamiyama.lg.jp/office/sangyouenjoy/eccac7ec6f5b6bf6500d6f076665517aeb8d1b3e.pdf</t>
  </si>
  <si>
    <t>れんこん持続農業協議会</t>
  </si>
  <si>
    <t>れんこん</t>
  </si>
  <si>
    <t>露地野菜・施設野菜</t>
  </si>
  <si>
    <t>●堆肥、微生物資材の施用</t>
  </si>
  <si>
    <t>●水管理システム
●ドローンによる農薬散布</t>
  </si>
  <si>
    <t>https://www.pref.tokushima.lg.jp/shien/tokushima/7240787/</t>
  </si>
  <si>
    <t>https://www.pref.tokushima.lg.jp/file/attachment/935120.pdf</t>
    <phoneticPr fontId="6"/>
  </si>
  <si>
    <t>https://www.pref.tokushima.lg.jp/file/attachment/1005312.pdf</t>
    <phoneticPr fontId="6"/>
  </si>
  <si>
    <t>阿波市みどりの食料システム推進協議会</t>
  </si>
  <si>
    <t>ブロッコリー</t>
  </si>
  <si>
    <t>●有機質肥料（基肥一発処理）の導入
●生分解性マルチの導入</t>
  </si>
  <si>
    <t>●有機質肥料（基肥一発処理）の導入
●生分解性マルチの導入
●農業用ドローンによる農薬散布</t>
  </si>
  <si>
    <t>https://www.pref.tokushima.lg.jp/shien/yoshinogawa/7239273/</t>
    <phoneticPr fontId="6"/>
  </si>
  <si>
    <t>https://www.pref.tokushima.lg.jp/file/attachment/919033.pdf</t>
    <phoneticPr fontId="6"/>
  </si>
  <si>
    <t>https://www.pref.tokushima.lg.jp/file/attachment/916314.pdf</t>
    <phoneticPr fontId="6"/>
  </si>
  <si>
    <t>三好地区環境負荷低減技術普及推進協議会</t>
  </si>
  <si>
    <t>いちご、トマト</t>
    <phoneticPr fontId="6"/>
  </si>
  <si>
    <t>●粘着ロールを利用したIPM物理的防除技術</t>
  </si>
  <si>
    <t>https://www.pref.tokushima.lg.jp/shien/miyoshi/7239089/</t>
    <phoneticPr fontId="6"/>
  </si>
  <si>
    <t>香川県</t>
  </si>
  <si>
    <t>香川県中讃農業改良普及協議会</t>
  </si>
  <si>
    <t>イチゴ</t>
  </si>
  <si>
    <t>●ＵＶ－Ｂ照射と微生物農薬ダクト内投入を組み合わせたうどん病防除体系
●ハダニ天敵バンカーシート及び天敵放飼と殺ダニ剤潅注を組み合わせた防除体系</t>
  </si>
  <si>
    <t>https://www.pref.kagawa.lg.jp/chusannokai/chusannokai/kankyouniyasashii.html</t>
  </si>
  <si>
    <t>https://www.pref.kagawa.lg.jp/documents/48049/manyuaru.pdf</t>
    <phoneticPr fontId="6"/>
  </si>
  <si>
    <t>https://www.pref.kagawa.lg.jp/documents/48049/ichigosennryaku.pdf</t>
    <phoneticPr fontId="6"/>
  </si>
  <si>
    <t>東讃農業改良普及協議会</t>
  </si>
  <si>
    <t>●赤色防虫ネットの利用
●防蛾灯の利用
●立茎株の堆肥化（生分解性の立茎倒伏防止ネットの活用）</t>
    <phoneticPr fontId="6"/>
  </si>
  <si>
    <t>●日射制御型灌水設備の導入
●ドローンによる遮光剤塗布</t>
  </si>
  <si>
    <t>https://www.pref.kagawa.lg.jp/tosannokai/tosannokai/shiryou.html</t>
    <phoneticPr fontId="6"/>
  </si>
  <si>
    <t>https://www.pref.kagawa.lg.jp/documents/12296/manual_r6_3.pdf</t>
    <phoneticPr fontId="6"/>
  </si>
  <si>
    <t>https://www.pref.kagawa.lg.jp/documents/12296/sanchisenryaku_r6-7.pdf</t>
    <phoneticPr fontId="6"/>
  </si>
  <si>
    <t>パセリ</t>
  </si>
  <si>
    <t>●緑肥利用によるネコブセンチュウ抑制
●土壌分析（化学性、生物性）
●土壌還元消毒、土壌酸度調整及び太陽熱消毒による土壌病害虫低減
●土壌分析（化学性）結果に基づく適正施肥
●遮熱機能を持つ被覆資材による気温、地温抑制
●赤色防虫ネット</t>
    <phoneticPr fontId="6"/>
  </si>
  <si>
    <t>●日射制御型自動灌水
●セル成型苗（１セル１本立）</t>
  </si>
  <si>
    <t>https://www.pref.kagawa.lg.jp/documents/12296/manual-paseri.pdf</t>
    <phoneticPr fontId="6"/>
  </si>
  <si>
    <t>https://www.pref.kagawa.lg.jp/documents/12296/sanntisennryakupaseri.pdf</t>
    <phoneticPr fontId="6"/>
  </si>
  <si>
    <t>香川県西讃地区環境にやさしい農業推進協議会</t>
  </si>
  <si>
    <t>●微生物農薬の利用
●土壌還元消毒
●土壌分析
●循環扇の導入
●LED電球の導入</t>
  </si>
  <si>
    <t>●微生物農薬ダクト内投入
●土壌還元消毒
●環境モニタリングシステムの導入</t>
  </si>
  <si>
    <t>https://www.pref.kagawa.lg.jp/seisannokai/kannkyouniyasasiinougyounosuisinn.html</t>
  </si>
  <si>
    <t>https://www.pref.kagawa.lg.jp/documents/43542/flowermanual.pdf</t>
  </si>
  <si>
    <t>https://www.pref.kagawa.lg.jp/documents/43542/flowerstrategy.pdf</t>
  </si>
  <si>
    <t>●UV-B電球型蛍光灯の導入
●LED電球の導入</t>
  </si>
  <si>
    <t>●UV-B蛍光灯</t>
  </si>
  <si>
    <t>https://www.pref.kagawa.lg.jp/documents/43542/ichigomanyual.pdf</t>
    <phoneticPr fontId="6"/>
  </si>
  <si>
    <t>https://www.pref.kagawa.lg.jp/documents/43542/strawberry.pdf</t>
    <phoneticPr fontId="6"/>
  </si>
  <si>
    <t>小豆島いちご総合防除協議会</t>
  </si>
  <si>
    <t>●ＵＶ-Ｂ蛍光灯によるうどんこ病防除
●光反射資材を活用したアザミウマ侵入防止
●バンカーシートを用いたハダニ防除</t>
  </si>
  <si>
    <t>●ＵＶ-Ｂ蛍光灯によるうどんこ病防除
●虫フラッとシートを活用したアザミウマ侵入防止
●バンカーシートを用いたハダニ防除</t>
  </si>
  <si>
    <t>https://www.kw-ja.or.jp/farmer/</t>
    <phoneticPr fontId="6"/>
  </si>
  <si>
    <t>https://www.kw-ja.or.jp/wp-content/themes/main/images/farmer/vegetable/strawberry_nyoho.pdf</t>
  </si>
  <si>
    <t>https://www.kw-ja.or.jp/wp-content/themes/main/images/farmer/vegetable/strawberry.pdf</t>
  </si>
  <si>
    <t>福岡県</t>
  </si>
  <si>
    <t>ＪＡ福岡大城　みどりの食料システム推進協議会</t>
  </si>
  <si>
    <t>小麦</t>
  </si>
  <si>
    <t>麦</t>
  </si>
  <si>
    <t>●部分浅耕一工程播種（燃料消費量の削減）</t>
  </si>
  <si>
    <t>●部分浅耕一工程播種、除草剤用少量散布ノズル（作業時間の削減）</t>
  </si>
  <si>
    <t>http://jafooki.or.jp/jaf/sonotaservice/pg056.html</t>
    <phoneticPr fontId="6"/>
  </si>
  <si>
    <t>http://jafooki.or.jp/pdf/einou/PDF/R6/bubun.mugi.pdf</t>
    <phoneticPr fontId="6"/>
  </si>
  <si>
    <t>http://jafooki.or.jp/pdf/einou/PDF/R6/santisenryaku.mugi1.pdf</t>
    <phoneticPr fontId="6"/>
  </si>
  <si>
    <t>長崎県</t>
  </si>
  <si>
    <t>●転炉スラグの活用（化学農薬使用量の削減）</t>
  </si>
  <si>
    <t>●転炉スラグの活用</t>
  </si>
  <si>
    <t>https://www.pref.nagasaki.jp/bunrui/shigoto-sangyo/nogyo/midorikeikaku-nagasaki/</t>
    <phoneticPr fontId="6"/>
  </si>
  <si>
    <t>https://www.pref.nagasaki.jp/shared/uploads/2024/09/1727416558.pdf</t>
    <phoneticPr fontId="6"/>
  </si>
  <si>
    <t>https://www.pref.nagasaki.jp/shared/uploads/2024/09/1727416547.pdf</t>
    <phoneticPr fontId="6"/>
  </si>
  <si>
    <t>https://www.pref.nagasaki.jp/shared/uploads/2024/09/1727416534.pdf</t>
    <phoneticPr fontId="6"/>
  </si>
  <si>
    <t>五島市農業振興対策協議会技術者会</t>
  </si>
  <si>
    <t>茶</t>
  </si>
  <si>
    <t>●豚ぷん堆肥利用
●バイオ炭の施用</t>
  </si>
  <si>
    <t>●ラジコン草刈り機</t>
  </si>
  <si>
    <t>https://www.pref.nagasaki.jp/shared/uploads/2024/09/1727416685.pdf</t>
    <phoneticPr fontId="6"/>
  </si>
  <si>
    <t>https://www.pref.nagasaki.jp/shared/uploads/2024/09/1727416671.pdf</t>
    <phoneticPr fontId="6"/>
  </si>
  <si>
    <t>対馬農林業振興協議会</t>
  </si>
  <si>
    <t>●有機質肥料の施用</t>
  </si>
  <si>
    <t>●箱施薬剤による防除回数の減</t>
  </si>
  <si>
    <t>https://www.pref.nagasaki.jp/shared/uploads/2024/09/1727416843.pdf</t>
    <phoneticPr fontId="6"/>
  </si>
  <si>
    <t>https://www.pref.nagasaki.jp/shared/uploads/2024/09/1727416833.pdf</t>
    <phoneticPr fontId="6"/>
  </si>
  <si>
    <t>宮崎県</t>
  </si>
  <si>
    <t>新福青果グリーン栽培実証協議会</t>
  </si>
  <si>
    <t>ごぼう、さといも、かんしょ、にんじん</t>
    <phoneticPr fontId="6"/>
  </si>
  <si>
    <t>露地野菜
いも類</t>
  </si>
  <si>
    <t>●バイオ炭の農地施用</t>
  </si>
  <si>
    <t>https://www.shinpukuseika.co.jp/outline/</t>
    <phoneticPr fontId="6"/>
  </si>
  <si>
    <t>鹿児島県</t>
  </si>
  <si>
    <t>和泊町グリーン化推進協議会</t>
  </si>
  <si>
    <t>キク</t>
  </si>
  <si>
    <t>●土壌診断に基づく施肥設計
●土壌改良資材（化学肥料：花だより、畑のカルシウム、有機質肥料：牛糞堆肥 ）の活用</t>
    <phoneticPr fontId="6"/>
  </si>
  <si>
    <t>●無線式小型耕耘機を利用した畝連続使用における畝の耕うん</t>
  </si>
  <si>
    <t>https://www.town.wadomari.lg.jp/keizai/r5gurinnkakyougikai.html</t>
    <phoneticPr fontId="6"/>
  </si>
  <si>
    <t>https://www.town.wadomari.lg.jp/documents/7163/saibaitaikeimanyuaru.pdf</t>
    <phoneticPr fontId="6"/>
  </si>
  <si>
    <t>https://www.town.wadomari.lg.jp/documents/7163/sannchisennryaku.pdf</t>
    <phoneticPr fontId="6"/>
  </si>
  <si>
    <t>R6</t>
    <phoneticPr fontId="8"/>
  </si>
  <si>
    <t>01</t>
  </si>
  <si>
    <t>旭川青果物生産出荷協議会あさひかわ支部さつまいも部会</t>
  </si>
  <si>
    <t>●生分解性マルチの導入</t>
    <phoneticPr fontId="43"/>
  </si>
  <si>
    <t>https://www.ja-asahikawa.or.jp/service/business</t>
    <phoneticPr fontId="43"/>
  </si>
  <si>
    <t>https://www.ja-asahikawa.or.jp/wp-content/uploads/2025/05/satumaimomanyuaru.pdf</t>
    <phoneticPr fontId="43"/>
  </si>
  <si>
    <t>https://www.ja-asahikawa.or.jp/wp-content/uploads/2025/05/santisatumaimo.pdf</t>
    <phoneticPr fontId="43"/>
  </si>
  <si>
    <t>旭正有機機械利用組合</t>
  </si>
  <si>
    <t>●水田除草機を活用した雑草防除
●自動操舵</t>
  </si>
  <si>
    <t>https://www.ja-asahikawa.or.jp/product</t>
    <phoneticPr fontId="43"/>
  </si>
  <si>
    <t>https://www.ja-asahikawa.or.jp/wp-content/uploads/2025/05/manyuaruyukimai.pdf</t>
    <phoneticPr fontId="43"/>
  </si>
  <si>
    <t>https://www.ja-asahikawa.or.jp/wp-content/uploads/2025/05/senryakuyukimai.pdf</t>
    <phoneticPr fontId="43"/>
  </si>
  <si>
    <t>東旭川グリーン栽培協議会</t>
  </si>
  <si>
    <t>●水田除草機を活用した雑草防除
●自動操舵による化石燃料の使用量削減</t>
    <rPh sb="24" eb="28">
      <t>カセキネンリョウ</t>
    </rPh>
    <rPh sb="29" eb="34">
      <t>シヨウリョウサクゲン</t>
    </rPh>
    <phoneticPr fontId="43"/>
  </si>
  <si>
    <t>https://ja-higashiasahikawa.or.jp/about/#about04</t>
    <phoneticPr fontId="43"/>
  </si>
  <si>
    <t>https://ja-higashiasahikawa.or.jp/file/pdf/about/suitousaibai.pdf</t>
    <phoneticPr fontId="43"/>
  </si>
  <si>
    <t>https://ja-higashiasahikawa.or.jp/file/pdf/about/sanchisenryaku.pdf</t>
    <phoneticPr fontId="43"/>
  </si>
  <si>
    <t>03</t>
  </si>
  <si>
    <t>岩手県</t>
  </si>
  <si>
    <t>花巻市農業振興対策本部</t>
  </si>
  <si>
    <t>ピーマン、トマト、ミニトマト</t>
  </si>
  <si>
    <t>●防虫ネットによる害虫の侵入抑制</t>
    <phoneticPr fontId="43"/>
  </si>
  <si>
    <t>●防虫ネットによる殺虫剤の使用回数削減
●環境モニタリング装置による環境条件の把握の省力化
●遮熱資材によるハウスの温度調整の省力化</t>
  </si>
  <si>
    <t>https://www.pref.iwate.jp/sangyoukoyou/nourinsuisan/1063596.html</t>
    <phoneticPr fontId="43"/>
  </si>
  <si>
    <t>https://www.pref.iwate.jp/_res/projects/default_project/_page_/001/063/596/01_hanamaki_netto_01manual.pdf</t>
    <phoneticPr fontId="43"/>
  </si>
  <si>
    <t>https://www.pref.iwate.jp/_res/projects/default_project/_page_/001/063/596/01_hanamaki_netto_02senryaku02.pdf</t>
    <phoneticPr fontId="43"/>
  </si>
  <si>
    <t>北上地方農林業振興協議会</t>
  </si>
  <si>
    <t>ピーマン、ミニトマト</t>
  </si>
  <si>
    <t>https://www.pref.iwate.jp/_res/projects/default_project/_page_/001/063/596/02_kitakami_netto_01manual.pdf</t>
    <phoneticPr fontId="43"/>
  </si>
  <si>
    <t>https://www.pref.iwate.jp/_res/projects/default_project/_page_/001/063/596/02_kitakami_netto_02senryaku02.pdf</t>
    <phoneticPr fontId="43"/>
  </si>
  <si>
    <t>●耐虫性（斑点米カメムシ）品種の導入</t>
    <phoneticPr fontId="43"/>
  </si>
  <si>
    <t>https://www.pref.iwate.jp/_res/projects/default_project/_page_/001/063/596/04_iwateken_kame_01manual.pdf</t>
    <phoneticPr fontId="43"/>
  </si>
  <si>
    <t>https://www.pref.iwate.jp/_res/projects/default_project/_page_/001/063/596/04_iwateken_kame_02senryaku.pdf</t>
    <phoneticPr fontId="43"/>
  </si>
  <si>
    <t>●天敵（タバコカスミカメ）利用によるコナジラミ類の防除
●防虫ネットによる害虫(アザミウマ類等）の施設内侵入防止</t>
    <phoneticPr fontId="43"/>
  </si>
  <si>
    <t>https://www.pref.iwate.jp/_res/projects/default_project/_page_/001/063/596/03_iwateken_tomato_01manual.pdf</t>
    <phoneticPr fontId="43"/>
  </si>
  <si>
    <t>https://www.pref.iwate.jp/_res/projects/default_project/_page_/001/063/596/03_iwateken_tomato_02senryaku.pdf</t>
    <phoneticPr fontId="43"/>
  </si>
  <si>
    <t>04</t>
  </si>
  <si>
    <t>南鹿原グリーン協議会</t>
  </si>
  <si>
    <t>●堆肥の活用
●中干し期間の延長
●乗用除草機の活用</t>
    <phoneticPr fontId="43"/>
  </si>
  <si>
    <t>●ドローン追肥</t>
    <rPh sb="5" eb="7">
      <t>ツイヒ</t>
    </rPh>
    <phoneticPr fontId="43"/>
  </si>
  <si>
    <t>https://www.ja-kami.or.jp/farm/page_275.html</t>
    <phoneticPr fontId="43"/>
  </si>
  <si>
    <t>https://www.ja-kami.or.jp/jcdlf/174305873144277.pdf</t>
    <phoneticPr fontId="43"/>
  </si>
  <si>
    <t>https://www.ja-kami.or.jp/jcdlf/174305908562340.pdf</t>
    <phoneticPr fontId="43"/>
  </si>
  <si>
    <t>上区・城内集落営農組合協議会</t>
  </si>
  <si>
    <t>●有機質肥料の活用
●中干し期間の延長</t>
  </si>
  <si>
    <t>●乗用除草機の活用</t>
    <phoneticPr fontId="43"/>
  </si>
  <si>
    <t>https://www.ja-kami.or.jp/farm/page_276.html</t>
    <phoneticPr fontId="43"/>
  </si>
  <si>
    <t>https://www.ja-kami.or.jp/jcdlf/174305952768626.pdf</t>
    <phoneticPr fontId="43"/>
  </si>
  <si>
    <t>175125018132842.pdf</t>
  </si>
  <si>
    <t>大崎市有機農業・グリーン化推進協議会（平地部会）</t>
  </si>
  <si>
    <t>●自動抑草ロボット
●除草機活用による水田の初期除草</t>
    <rPh sb="1" eb="5">
      <t>ジドウヨクソウ</t>
    </rPh>
    <phoneticPr fontId="43"/>
  </si>
  <si>
    <t>●自動抑草ロボット、除草機の活用
●水管理システム活用によるほ場見回り頻度等の削減</t>
    <rPh sb="1" eb="5">
      <t>ジドウヨクソウ</t>
    </rPh>
    <phoneticPr fontId="43"/>
  </si>
  <si>
    <t>https://www.city.osaki.miyagi.jp/shisei/soshikikarasagasu/sangyokeizaibu/norinshinkoka/5/1/20384.html</t>
    <phoneticPr fontId="43"/>
  </si>
  <si>
    <t>https://www.city.osaki.miyagi.jp/shisei/soshikikarasagasu/sangyokeizaibu/norinshinkoka/5/1/20384.html</t>
  </si>
  <si>
    <t>大崎市有機農業・グリーン化推進協議会（中山間部会）</t>
  </si>
  <si>
    <t>05</t>
  </si>
  <si>
    <t>大館北秋田えだまめメガ団地協議会</t>
    <phoneticPr fontId="43"/>
  </si>
  <si>
    <t>●除草カルチベーター
●有機質資材（緑肥、汚泥肥料）
●バイオ炭
●生分解性マルチの導入</t>
  </si>
  <si>
    <t>●自動操舵システムを活用した作業の省力化
●ドローンによる農薬散布</t>
    <phoneticPr fontId="6"/>
  </si>
  <si>
    <t>https://www.pref.akita.lg.jp/pages/archive/88165</t>
  </si>
  <si>
    <t>https://www.pref.akita.lg.jp/uploads/public/archive_0000088165_00/%E3%82%B0%E3%83%AA%E3%83%BC%E3%83%B3%E3%81%AA%E6%A0%BD%E5%9F%B9%E3%83%9E%E3%83%8B%E3%83%A5%E3%82%A2%E3%83%AB%EF%BC%88%E3%81%88%E3%81%A0%E3%81%BE%E3%82%81%EF%BC%89[1].pdf</t>
    <phoneticPr fontId="43"/>
  </si>
  <si>
    <t>https://www.pref.akita.lg.jp/uploads/public/archive_0000088165_00/%E7%94%A3%E5%9C%B0%E6%88%A6%E7%95%A5[1].pdf</t>
    <phoneticPr fontId="43"/>
  </si>
  <si>
    <t>あきた先進技術推進協議会</t>
    <phoneticPr fontId="43"/>
  </si>
  <si>
    <t>●発生予察情報による適期防除
●土壌分析（適正量施肥）</t>
  </si>
  <si>
    <t>●自動操舵システムを活用した作業の省力化
●ドローンによる農薬散布</t>
    <phoneticPr fontId="43"/>
  </si>
  <si>
    <t>https://www.pref.akita.lg.jp/pages/archive/88090</t>
  </si>
  <si>
    <t>https://www.pref.akita.lg.jp/uploads/public/archive_0000088090_00/negi_manual.pdf</t>
    <phoneticPr fontId="43"/>
  </si>
  <si>
    <t>https://www.pref.akita.lg.jp/uploads/public/archive_0000088090_00/sanntisenryaku_negi.pdf</t>
    <phoneticPr fontId="43"/>
  </si>
  <si>
    <t>07</t>
  </si>
  <si>
    <t>会津坂下地域農業再生協議会</t>
  </si>
  <si>
    <t>●生分解性マルチ</t>
    <phoneticPr fontId="43"/>
  </si>
  <si>
    <t>https://www.town.aizubange.fukushima.jp/soshiki/29/17560.html</t>
    <phoneticPr fontId="43"/>
  </si>
  <si>
    <t>https://www.town.aizubange.fukushima.jp/uploaded/life/17560_81405_misc.pdf</t>
    <phoneticPr fontId="43"/>
  </si>
  <si>
    <t>https://www.town.aizubange.fukushima.jp/uploaded/life/17560_81404_misc.pdf</t>
    <phoneticPr fontId="43"/>
  </si>
  <si>
    <t>湯川村農業技術者連絡協議会</t>
  </si>
  <si>
    <t>●基肥追肥体系
●有機質肥料の施用</t>
  </si>
  <si>
    <t>●ドローン施肥・除草剤散布
●代かき同時播種機による直播</t>
    <phoneticPr fontId="43"/>
  </si>
  <si>
    <t>https://www.vill.yugawa.fukushima.jp/soshiki/sangyo-kensetsu/tyokuha.html</t>
    <phoneticPr fontId="43"/>
  </si>
  <si>
    <t>https://www.vill.yugawa.fukushima.jp/uploaded/attachment/3232.pdf</t>
    <phoneticPr fontId="43"/>
  </si>
  <si>
    <t>https://www.vill.yugawa.fukushima.jp/uploaded/attachment/3374.pdf</t>
    <phoneticPr fontId="43"/>
  </si>
  <si>
    <t>会津農林事務所農業振興普及部</t>
  </si>
  <si>
    <t>りんご</t>
  </si>
  <si>
    <t>●天敵製剤
●自動・乗用草刈機を活用した下草の高刈り管理</t>
    <phoneticPr fontId="43"/>
  </si>
  <si>
    <t>●自動草刈機</t>
    <phoneticPr fontId="43"/>
  </si>
  <si>
    <t>https://www.pref.fukushima.lg.jp/sec/36240a/magazine-hukyu.html</t>
  </si>
  <si>
    <t>https://www.pref.fukushima.lg.jp/uploaded/attachment/676492.pdf</t>
    <phoneticPr fontId="43"/>
  </si>
  <si>
    <t>https://www.pref.fukushima.lg.jp/uploaded/attachment/686248.pdf</t>
    <phoneticPr fontId="43"/>
  </si>
  <si>
    <t>県中農林事務所農業振興普及部</t>
  </si>
  <si>
    <t>日本なし</t>
  </si>
  <si>
    <t>●自走式ロボット草刈機の活用による化石燃料・除草剤の使用量の低減</t>
    <phoneticPr fontId="43"/>
  </si>
  <si>
    <t>●自走式ロボット草刈機による除草作業時間と除草剤散布時間の省力化</t>
    <phoneticPr fontId="43"/>
  </si>
  <si>
    <t>https://www.pref.fukushima.lg.jp/sec/36220a/fukyuu-osirase.html</t>
    <phoneticPr fontId="43"/>
  </si>
  <si>
    <t>https://www.pref.fukushima.lg.jp/uploaded/attachment/681188.pdf</t>
    <phoneticPr fontId="43"/>
  </si>
  <si>
    <t>https://www.pref.fukushima.lg.jp/uploaded/attachment/681072.pdf</t>
    <phoneticPr fontId="43"/>
  </si>
  <si>
    <t>08</t>
  </si>
  <si>
    <t>県央地域かんしょグリーン栽培体系転換協議会</t>
    <phoneticPr fontId="43"/>
  </si>
  <si>
    <t>●土壌診断を考慮した適正施肥
●有機物資材の活用
●生分解性マルチ</t>
  </si>
  <si>
    <t>https://www.pref.ibaraki.jp/nourinsuisan/ounourin/kasanofu/kasama/index.html</t>
    <phoneticPr fontId="43"/>
  </si>
  <si>
    <t>https://www.pref.ibaraki.jp/nourinsuisan/ounourin/kasanofu/kasama/documents/r6_kenoukannsyo_manual.pdf</t>
    <phoneticPr fontId="43"/>
  </si>
  <si>
    <t>kenoukasamasanntisennryaku.pdf</t>
  </si>
  <si>
    <t>R5</t>
    <phoneticPr fontId="7"/>
  </si>
  <si>
    <t>八千代町グリーン＆スマート農業研究会</t>
    <rPh sb="0" eb="4">
      <t>ヤチヨチョウ</t>
    </rPh>
    <rPh sb="13" eb="15">
      <t>ノウギョウ</t>
    </rPh>
    <rPh sb="15" eb="18">
      <t>ケンキュウカイ</t>
    </rPh>
    <phoneticPr fontId="43"/>
  </si>
  <si>
    <t>露地野菜</t>
    <rPh sb="0" eb="4">
      <t>ロジヤサイ</t>
    </rPh>
    <phoneticPr fontId="43"/>
  </si>
  <si>
    <t>コカブ、ダイコン</t>
    <phoneticPr fontId="43"/>
  </si>
  <si>
    <t>●化学肥料から堆肥への一部転換
●生分解性マルチ</t>
    <rPh sb="1" eb="5">
      <t>カガクヒリョウ</t>
    </rPh>
    <rPh sb="7" eb="9">
      <t>タイヒ</t>
    </rPh>
    <rPh sb="11" eb="15">
      <t>イチブテンカン</t>
    </rPh>
    <rPh sb="17" eb="21">
      <t>セイブンカイセイ</t>
    </rPh>
    <phoneticPr fontId="43"/>
  </si>
  <si>
    <t>●ブレンドソワーによる堆肥と化学肥料を混合した均一散布
●ブレンドソワーけん引用トラクターへの自動操舵システムの導入
●生分解性マルチ</t>
    <rPh sb="11" eb="13">
      <t>タイヒ</t>
    </rPh>
    <rPh sb="14" eb="18">
      <t>カガクヒリョウ</t>
    </rPh>
    <rPh sb="19" eb="21">
      <t>コンゴウ</t>
    </rPh>
    <rPh sb="23" eb="25">
      <t>キンイツ</t>
    </rPh>
    <rPh sb="25" eb="27">
      <t>サンプ</t>
    </rPh>
    <rPh sb="38" eb="39">
      <t>イン</t>
    </rPh>
    <rPh sb="39" eb="40">
      <t>ヨウ</t>
    </rPh>
    <rPh sb="47" eb="51">
      <t>ジドウソウダ</t>
    </rPh>
    <rPh sb="56" eb="58">
      <t>ドウニュウ</t>
    </rPh>
    <rPh sb="60" eb="64">
      <t>セイブンカイセイ</t>
    </rPh>
    <phoneticPr fontId="43"/>
  </si>
  <si>
    <t>https://www.pref.ibaraki.jp/nourinsuisan/nishinourin/yunofu/keiei/r4gurisapo.html</t>
    <phoneticPr fontId="43"/>
  </si>
  <si>
    <t>09</t>
  </si>
  <si>
    <t>りんどう、トルコギキョウ</t>
  </si>
  <si>
    <t>●低濃度エタノールによる土壌還元消毒</t>
    <phoneticPr fontId="43"/>
  </si>
  <si>
    <t>https://www.pref.tochigi.lg.jp/g04/green/documents/20250410175916.pdf</t>
    <phoneticPr fontId="43"/>
  </si>
  <si>
    <t>https://www.pref.tochigi.lg.jp/g04/green/documents/20250410175937.pdf</t>
    <phoneticPr fontId="43"/>
  </si>
  <si>
    <t>●バイオ炭（もみ殻くん炭）の施用
●秋耕</t>
    <phoneticPr fontId="43"/>
  </si>
  <si>
    <t>●水管理システム</t>
    <phoneticPr fontId="43"/>
  </si>
  <si>
    <t>https://www.pref.tochigi.lg.jp/g04/green/documents/20250410180012.pdf</t>
    <phoneticPr fontId="43"/>
  </si>
  <si>
    <t>https://www.pref.tochigi.lg.jp/g04/green/documents/20250410180035.pdf</t>
    <phoneticPr fontId="43"/>
  </si>
  <si>
    <t>●水田土壌可給態窒素の簡易・迅速評価法の導入</t>
    <phoneticPr fontId="43"/>
  </si>
  <si>
    <t>https://www.pref.tochigi.lg.jp/g04/green/documents/20250410180148.pdf</t>
    <phoneticPr fontId="43"/>
  </si>
  <si>
    <t>https://www.pref.tochigi.lg.jp/g04/green/documents/20250410180206.pdf</t>
    <phoneticPr fontId="43"/>
  </si>
  <si>
    <t>●豚ぷんペレット堆肥</t>
    <phoneticPr fontId="43"/>
  </si>
  <si>
    <t>https://www.pref.tochigi.lg.jp/g04/green/documents/20250410180237.pdf</t>
    <phoneticPr fontId="43"/>
  </si>
  <si>
    <t>https://www.pref.tochigi.lg.jp/g04/green/documents/20250410180254.pdf</t>
    <phoneticPr fontId="43"/>
  </si>
  <si>
    <t>●土壌分析に基づく適性施肥
●有機質肥料
●局所施肥</t>
  </si>
  <si>
    <t>●直進アシストトラクター
●畝立同時施肥</t>
    <phoneticPr fontId="43"/>
  </si>
  <si>
    <t>https://www.pref.gunma.jp/page/695184.html</t>
    <phoneticPr fontId="43"/>
  </si>
  <si>
    <t>https://www.pref.gunma.jp/uploaded/attachment/666119.pdf</t>
  </si>
  <si>
    <t>https://www.pref.gunma.jp/uploaded/attachment/666120.pdf</t>
  </si>
  <si>
    <t>●単為結果性品種の導入による化学合成ホルモン剤使用量の削減</t>
  </si>
  <si>
    <t>●単位結果性品種の導入による着果促進処理（単花処理）の省力化</t>
  </si>
  <si>
    <t>https://www.pref.gunma.jp/page/707529.html</t>
    <phoneticPr fontId="43"/>
  </si>
  <si>
    <t>https://www.pref.gunma.jp/uploaded/attachment/666170.pdf</t>
  </si>
  <si>
    <t>https://www.pref.gunma.jp/uploaded/attachment/666171.pdf</t>
  </si>
  <si>
    <t>●人や環境へのリスクのより低い代替薬剤への転換</t>
    <phoneticPr fontId="43"/>
  </si>
  <si>
    <t>●前作終了後の既存マルチ内処理による土壌消毒行程の低減（かん注作業、ポリ被覆作業等）</t>
  </si>
  <si>
    <t>https://www.pref.gunma.jp/page/694274.html</t>
    <phoneticPr fontId="43"/>
  </si>
  <si>
    <t>https://www.pref.gunma.jp/uploaded/attachment/656953.pdf</t>
  </si>
  <si>
    <t>https://www.pref.gunma.jp/uploaded/attachment/656954.pdf</t>
  </si>
  <si>
    <t>●側条施肥田植機の利用による化学肥料使用量の削減</t>
  </si>
  <si>
    <t>●側条施肥
●田植時同時農薬施用</t>
  </si>
  <si>
    <t>https://www.pref.gunma.jp/page/694214.html</t>
    <phoneticPr fontId="43"/>
  </si>
  <si>
    <t>https://www.pref.gunma.jp/uploaded/attachment/656855.pdf</t>
  </si>
  <si>
    <t>https://www.pref.gunma.jp/uploaded/attachment/656999.pdf</t>
  </si>
  <si>
    <t>●ぼかし肥料の施用による化学肥料の使用量低減
●もみ殻くん炭の農地施用</t>
    <rPh sb="26" eb="27">
      <t>ガラ</t>
    </rPh>
    <phoneticPr fontId="43"/>
  </si>
  <si>
    <t>●コーティング資材の湛水直播による作業時間・作業労力の低減</t>
    <phoneticPr fontId="43"/>
  </si>
  <si>
    <t>https://www.pref.gunma.jp/page/694812.html</t>
    <phoneticPr fontId="43"/>
  </si>
  <si>
    <t>https://www.pref.gunma.jp/uploaded/attachment/658596.pdf</t>
  </si>
  <si>
    <t>https://www.pref.gunma.jp/uploaded/attachment/658599.pdf</t>
  </si>
  <si>
    <t>群馬県</t>
    <phoneticPr fontId="43"/>
  </si>
  <si>
    <t>●直進アシストトラクターによる高速畝立同時局所施肥機</t>
    <phoneticPr fontId="43"/>
  </si>
  <si>
    <t>●左記による基肥散布、耕耘、畝立、追肥工程の省力化</t>
    <phoneticPr fontId="43"/>
  </si>
  <si>
    <t>https://www.pref.gunma.jp/page/707843.html</t>
    <phoneticPr fontId="43"/>
  </si>
  <si>
    <t>https://www.pref.gunma.jp/uploaded/attachment/666302.pdf</t>
  </si>
  <si>
    <t>https://www.pref.gunma.jp/uploaded/attachment/666303.pdf</t>
  </si>
  <si>
    <t>コンニャク</t>
  </si>
  <si>
    <t>●クロルピクリン代替薬剤への転換
●輪作による土壌くん蒸剤の使用回数の低減</t>
    <phoneticPr fontId="43"/>
  </si>
  <si>
    <t>●左記による土壌くん蒸作業の省力化
●ドローンの活用による追肥作業の省力化</t>
  </si>
  <si>
    <t>https://www.pref.gunma.jp/page/696515.html</t>
    <phoneticPr fontId="43"/>
  </si>
  <si>
    <t>https://www.pref.gunma.jp/uploaded/attachment/660497.pdf</t>
    <phoneticPr fontId="43"/>
  </si>
  <si>
    <t>https://view.officeapps.live.com/op/view.aspx?src=https%3A%2F%2Fwww.pref.gunma.jp%2Fuploaded%2Fattachment%2F660505.xlsx&amp;wdOrigin=BROWSELINK</t>
  </si>
  <si>
    <t>所沢市</t>
  </si>
  <si>
    <t>露地野菜、茶</t>
  </si>
  <si>
    <t>にんじん、葉物野菜、茶</t>
  </si>
  <si>
    <t>●BLOF理論に基づく有機農業の栽培技術</t>
    <phoneticPr fontId="43"/>
  </si>
  <si>
    <t>●太陽熱土壌消毒
●微生物の培養液散布</t>
    <phoneticPr fontId="43"/>
  </si>
  <si>
    <t>https://www.city.tokorozawa.saitama.jp/kurashi/shigotojyoho/nogyo/organic_village/jissyouhojou.html</t>
    <phoneticPr fontId="43"/>
  </si>
  <si>
    <t>https://www.city.tokorozawa.saitama.jp/kurashi/shigotojyoho/nogyo/organic_village/jissyouhojou.files/gurisapomanual.pdf</t>
  </si>
  <si>
    <t>https://www.city.tokorozawa.saitama.jp/kurashi/shigotojyoho/nogyo/organic_village/jissyouhojou.files/santisenryaku-.pdf</t>
  </si>
  <si>
    <t>JAあさか野いちご組合</t>
  </si>
  <si>
    <t>https://www.pref.saitama.lg.jp/b0901/sai-wadai/240712_green-tenkan-saitamasi-tomato.html</t>
  </si>
  <si>
    <t>https://www.pref.saitama.lg.jp/documents/255895/asakano-ichigo_uvbmanual.pdf</t>
  </si>
  <si>
    <t>https://www.pref.saitama.lg.jp/documents/255895/jaasakano-ichigo_sanchisenryaku.pdf</t>
  </si>
  <si>
    <t>山梨県</t>
  </si>
  <si>
    <t>山梨県（４パーミル・イニシアチブ普及推進協議会）</t>
  </si>
  <si>
    <t>果樹、露地野菜、水稲</t>
    <rPh sb="3" eb="7">
      <t>ロジヤサイ</t>
    </rPh>
    <rPh sb="8" eb="10">
      <t>スイトウ</t>
    </rPh>
    <phoneticPr fontId="43"/>
  </si>
  <si>
    <t>オウトウ
カキ等
スイートコーン
水稲</t>
    <phoneticPr fontId="43"/>
  </si>
  <si>
    <t>●剪定枝バイオ炭投入
●不耕起草生栽培
●もみ殻くん炭投入
●マルチ内施肥</t>
    <rPh sb="15" eb="16">
      <t>クサ</t>
    </rPh>
    <phoneticPr fontId="43"/>
  </si>
  <si>
    <t>●剪定枝のバイオ炭化
●不耕起栽培
●収穫残渣のすき込み</t>
  </si>
  <si>
    <t>https://www.pref.yamanashi.jp/nougyo-gjt/green.html</t>
  </si>
  <si>
    <t>https://www.pref.yamanashi.jp/documents/120129/4pamanyuaru.pdf</t>
  </si>
  <si>
    <t>https://www.pref.yamanashi.jp/documents/120129/4pasantisenryaku.pdf</t>
  </si>
  <si>
    <t>●茶の有機栽培の実証
●防草シート導入による化学農薬使用削減</t>
  </si>
  <si>
    <t>●遠隔カメラ
●防草シートの導入</t>
  </si>
  <si>
    <t>https://www.pref.yamanashi.jp/kakinousui/green_saibaitaikei.html</t>
  </si>
  <si>
    <t>https://www.pref.yamanashi.jp/documents/120046/yuki-boujyo-sehi.pdf</t>
    <phoneticPr fontId="6"/>
  </si>
  <si>
    <t>https://www.pref.yamanashi.jp/documents/120046/sanchi-senryaku.pdf</t>
  </si>
  <si>
    <t>https://www.pref.yamanashi.jp/documents/120046/bousou-enkaku.pdf</t>
    <phoneticPr fontId="6"/>
  </si>
  <si>
    <t>温室メロン グリーンな栽培技術普及協議会</t>
  </si>
  <si>
    <t>温室メロン</t>
  </si>
  <si>
    <t>●天敵資材・粘着トラップ・赤色防虫網等を組み合わせた総合的防除</t>
    <phoneticPr fontId="43"/>
  </si>
  <si>
    <t>●左記による化学農薬の散布回数の削減</t>
    <phoneticPr fontId="43"/>
  </si>
  <si>
    <t>https://www.pref.shizuoka.jp/sangyoshigoto/norinjimusho/chutonorin/1046310/1055186.html</t>
  </si>
  <si>
    <t>https://www.pref.shizuoka.jp/_res/projects/default_project/_page_/001/055/186/boujoreki_iwatamelon.pdf</t>
  </si>
  <si>
    <t>https://www.pref.shizuoka.jp/_res/projects/default_project/_page_/001/055/186/sanchisenryaku_iwatamelon.pdf</t>
  </si>
  <si>
    <t>ＪA大井川イチゴ部会グリサポ推進協議会</t>
    <phoneticPr fontId="43"/>
  </si>
  <si>
    <t>施設野菜</t>
    <phoneticPr fontId="5"/>
  </si>
  <si>
    <t>いちご</t>
    <phoneticPr fontId="43"/>
  </si>
  <si>
    <t>●天敵資材
●UV-Bランプ</t>
    <rPh sb="1" eb="5">
      <t>テンテキシザイ</t>
    </rPh>
    <phoneticPr fontId="43"/>
  </si>
  <si>
    <t>https://ooigawa.ja-shizuoka.or.jp/news/detail/236</t>
    <phoneticPr fontId="43"/>
  </si>
  <si>
    <t>https://ooigawa.ja-shizuoka.or.jp/anchor/assets/uploads/tinymce/%E3%80%90%E3%81%84%E3%81%A1%E3%81%94%E3%80%91%E3%82%B0%E3%83%AA%E3%82%B5%E3%83%9D%E6%A0%BD%E5%9F%B9%E3%83%9E%E3%83%8B%E3%83%A5%E3%82%A2%E3%83%AB.pdf</t>
    <phoneticPr fontId="43"/>
  </si>
  <si>
    <t>https://ooigawa.ja-shizuoka.or.jp/anchor/assets/uploads/tinymce/%E3%80%90%E3%81%84%E3%81%A1%E3%81%94%E3%80%91%E7%94%A3%E5%9C%B0%E6%88%A6%E7%95%A5%E3%80%80.pdf</t>
    <phoneticPr fontId="43"/>
  </si>
  <si>
    <t>富士山麓堆肥利用促進協議会</t>
  </si>
  <si>
    <t>●有機認証に対応した堆肥の利用</t>
    <phoneticPr fontId="43"/>
  </si>
  <si>
    <t>●乗用散布機の利用による堆肥散布</t>
    <phoneticPr fontId="43"/>
  </si>
  <si>
    <t>https://www.pref.shizuoka.jp/sangyoshigoto/norinjimusho/fujinorin/1067005/1067007.html</t>
    <phoneticPr fontId="43"/>
  </si>
  <si>
    <t>https://www.pref.shizuoka.jp/_res/projects/default_project/_page_/001/067/007/manual_r6.pdf</t>
  </si>
  <si>
    <t>https://www.pref.shizuoka.jp/_res/projects/default_project/_page_/001/067/007/sanchisenryaku.pdf</t>
  </si>
  <si>
    <t>環境負荷軽減に向けた枝豆生産推進協議会</t>
  </si>
  <si>
    <t>露地野菜</t>
    <phoneticPr fontId="7"/>
  </si>
  <si>
    <t>枝豆</t>
    <rPh sb="0" eb="2">
      <t>エダマメ</t>
    </rPh>
    <phoneticPr fontId="5"/>
  </si>
  <si>
    <t>●バイオマス由来成分を含む生分解性マルチへの転換</t>
    <rPh sb="6" eb="8">
      <t>ユライ</t>
    </rPh>
    <rPh sb="8" eb="10">
      <t>セイブン</t>
    </rPh>
    <rPh sb="11" eb="12">
      <t>フク</t>
    </rPh>
    <rPh sb="13" eb="17">
      <t>セイブンカイセイ</t>
    </rPh>
    <rPh sb="22" eb="24">
      <t>テンカン</t>
    </rPh>
    <phoneticPr fontId="43"/>
  </si>
  <si>
    <t>●ドローンによる農薬散布
●バイオマス由来成分を含む生分解性マルチへの転換</t>
    <rPh sb="8" eb="10">
      <t>ノウヤク</t>
    </rPh>
    <rPh sb="10" eb="12">
      <t>サンプ</t>
    </rPh>
    <rPh sb="19" eb="21">
      <t>ユライ</t>
    </rPh>
    <rPh sb="21" eb="23">
      <t>セイブン</t>
    </rPh>
    <rPh sb="24" eb="25">
      <t>フク</t>
    </rPh>
    <rPh sb="26" eb="30">
      <t>セイブンカイセイ</t>
    </rPh>
    <rPh sb="35" eb="37">
      <t>テンカン</t>
    </rPh>
    <phoneticPr fontId="43"/>
  </si>
  <si>
    <t>https://ooigawa.ja-shizuoka.or.jp/news/detail/237</t>
  </si>
  <si>
    <t>https://ooigawa.ja-shizuoka.or.jp/anchor/assets/uploads/tinymce/【枝豆】グリサポ栽培マニュアル.pdf</t>
  </si>
  <si>
    <t>https://ooigawa.ja-shizuoka.or.jp/anchor/assets/uploads/tinymce/【枝豆】産地戦略.pdf</t>
  </si>
  <si>
    <t>静岡県</t>
    <rPh sb="0" eb="2">
      <t>シズオカ</t>
    </rPh>
    <rPh sb="2" eb="3">
      <t>ケン</t>
    </rPh>
    <phoneticPr fontId="7"/>
  </si>
  <si>
    <t>平松いちご組合みどり推進協議会</t>
    <rPh sb="0" eb="2">
      <t>ヒラマツ</t>
    </rPh>
    <rPh sb="5" eb="7">
      <t>クミアイ</t>
    </rPh>
    <rPh sb="10" eb="12">
      <t>スイシン</t>
    </rPh>
    <rPh sb="12" eb="15">
      <t>キョウギカイ</t>
    </rPh>
    <phoneticPr fontId="7"/>
  </si>
  <si>
    <t>●UV-B蛍光灯導入</t>
    <rPh sb="5" eb="10">
      <t>ケイコウトウドウニュウ</t>
    </rPh>
    <phoneticPr fontId="43"/>
  </si>
  <si>
    <t>https://www.pref.shizuoka.jp/sangyoshigoto/norinjimusho/seibunorin/1076835.html</t>
  </si>
  <si>
    <t>https://www.pref.shizuoka.jp/_res/projects/default_project/_page_/001/076/835/08083.pdf</t>
  </si>
  <si>
    <t>https://www.pref.shizuoka.jp/_res/projects/default_project/_page_/001/076/835/08082.pdf</t>
  </si>
  <si>
    <t>阿賀野市</t>
  </si>
  <si>
    <t>豆類、露地野菜、施設野菜</t>
    <rPh sb="3" eb="7">
      <t>ロジヤサイ</t>
    </rPh>
    <rPh sb="8" eb="12">
      <t>シセツヤサイ</t>
    </rPh>
    <phoneticPr fontId="43"/>
  </si>
  <si>
    <t>有機大豆、有機トマト、ナス</t>
    <rPh sb="0" eb="2">
      <t>ユウキ</t>
    </rPh>
    <rPh sb="2" eb="4">
      <t>ダイズ</t>
    </rPh>
    <rPh sb="5" eb="7">
      <t>ユウキ</t>
    </rPh>
    <phoneticPr fontId="6"/>
  </si>
  <si>
    <t>●有機質肥料の活用</t>
    <phoneticPr fontId="43"/>
  </si>
  <si>
    <t>●ペレット堆肥の活用による散布作業の軽労化</t>
    <rPh sb="5" eb="7">
      <t>タイヒ</t>
    </rPh>
    <rPh sb="8" eb="10">
      <t>カツヨウ</t>
    </rPh>
    <rPh sb="13" eb="17">
      <t>サンプサギョウ</t>
    </rPh>
    <rPh sb="18" eb="21">
      <t>ケイロウカ</t>
    </rPh>
    <phoneticPr fontId="43"/>
  </si>
  <si>
    <t>https://www.city.agano.niigata.jp/soshiki/norinka/yuukinougyou/14263.html</t>
    <phoneticPr fontId="43"/>
  </si>
  <si>
    <t>https://www.city.agano.niigata.jp/material/files/group/16/yuukidaizu.pdf</t>
    <phoneticPr fontId="6"/>
  </si>
  <si>
    <t>https://www.city.agano.niigata.jp/material/files/group/16/sanntiyuukidaizu.pdf</t>
    <phoneticPr fontId="6"/>
  </si>
  <si>
    <t>https://www.city.agano.niigata.jp/material/files/group/16/yuukitomato.pdf</t>
    <phoneticPr fontId="6"/>
  </si>
  <si>
    <t>https://www.city.agano.niigata.jp/material/files/group/16/sanntiyuukitomato.pdf</t>
    <phoneticPr fontId="6"/>
  </si>
  <si>
    <t>https://www.city.agano.niigata.jp/material/files/group/16/nasughg.pdf</t>
    <phoneticPr fontId="6"/>
  </si>
  <si>
    <t>https://www.city.agano.niigata.jp/material/files/group/16/sanntinasughg.pdf</t>
    <phoneticPr fontId="6"/>
  </si>
  <si>
    <t>しろね施設きゅうり持続農業協議会</t>
  </si>
  <si>
    <t>きゅうり</t>
  </si>
  <si>
    <t>●ナノバブル水を使用した防除
●堆肥複合肥料の導入
●生育診断、環境モニタリングによる肥培管理
●発生予察に基づく適期防除
●病気抵抗性品種</t>
    <phoneticPr fontId="6"/>
  </si>
  <si>
    <t>●ナノバブル水を使用した防除
●発生予察に基づく適期防除
●病気抵抗性品種</t>
    <phoneticPr fontId="43"/>
  </si>
  <si>
    <t>https://ja-kagayaki.or.jp/section/shirone-yasai/</t>
    <phoneticPr fontId="43"/>
  </si>
  <si>
    <t>キタクICTハウス部会</t>
  </si>
  <si>
    <t>トマト、きゅうり</t>
  </si>
  <si>
    <t>●土壌診断による施肥
●環境モニタリング等に基づく追肥
●抵抗性品種の導入
●土壌還元消毒、静電付加ノズル、行動抑制剤の活用（コナジラミ類防除）、ハウス環境チェックリスト作成</t>
    <phoneticPr fontId="6"/>
  </si>
  <si>
    <t>●自動かん水装置の導入
●抵抗性品種の導入
●土壌還元消毒、行動抑制剤の活用（コナジラミ類防除）、静電j付加ノズル、ハウス環境チェックリスト作成</t>
    <phoneticPr fontId="6"/>
  </si>
  <si>
    <t>https://www.pref.niigata.lg.jp/sec/niigata_norin/kitakuicthousebukai-gurisapo.html</t>
    <phoneticPr fontId="43"/>
  </si>
  <si>
    <t>https://www.pref.niigata.lg.jp/uploaded/life/735067_2290789_misc.pdf
https://www.pref.niigata.lg.jp/uploaded/life/735067_2290796_misc.pdf</t>
    <phoneticPr fontId="43"/>
  </si>
  <si>
    <t>https://www.pref.niigata.lg.jp/uploaded/life/735067_2289672_misc.pdf</t>
    <phoneticPr fontId="43"/>
  </si>
  <si>
    <t>南魚沼すいかみどりの食料システム推進協議会</t>
    <rPh sb="0" eb="3">
      <t>ミナミウオヌマ</t>
    </rPh>
    <rPh sb="10" eb="12">
      <t>ショクリョウ</t>
    </rPh>
    <rPh sb="16" eb="18">
      <t>スイシン</t>
    </rPh>
    <rPh sb="18" eb="21">
      <t>キョウギカイ</t>
    </rPh>
    <phoneticPr fontId="7"/>
  </si>
  <si>
    <t>すいか</t>
    <phoneticPr fontId="5"/>
  </si>
  <si>
    <t>●土壌診断
●堆肥の施用</t>
    <rPh sb="1" eb="5">
      <t>ドジョウシンダン</t>
    </rPh>
    <rPh sb="7" eb="9">
      <t>タイヒ</t>
    </rPh>
    <rPh sb="10" eb="12">
      <t>セヨウ</t>
    </rPh>
    <phoneticPr fontId="43"/>
  </si>
  <si>
    <t>●マニアスプレッタによる堆肥散布</t>
    <rPh sb="12" eb="14">
      <t>タイヒ</t>
    </rPh>
    <rPh sb="14" eb="16">
      <t>サンプ</t>
    </rPh>
    <phoneticPr fontId="43"/>
  </si>
  <si>
    <t>https://www.ja-m-uonuma.or.jp/agri/suika/#suika01</t>
  </si>
  <si>
    <t>https://www.ja-m-uonuma.or.jp/agri/suika/pdf/suika_03.pdf</t>
  </si>
  <si>
    <t>https://www.ja-m-uonuma.or.jp/agri/suika/pdf/suika_02.pdf</t>
  </si>
  <si>
    <t>津南町有機栽培普及協議会</t>
  </si>
  <si>
    <t>●熱湯を用いた除草及びカバークロップによる除草時間の削減</t>
    <phoneticPr fontId="43"/>
  </si>
  <si>
    <t>https://www.town.tsunan.niigata.jp/soshiki/nourin/r6midorinosyokuryo.html</t>
    <phoneticPr fontId="43"/>
  </si>
  <si>
    <t>https://www.town.tsunan.niigata.jp/uploaded/attachment/5609.pdf</t>
    <phoneticPr fontId="43"/>
  </si>
  <si>
    <t>富山県</t>
  </si>
  <si>
    <t>チューリップ等切花</t>
  </si>
  <si>
    <t>●ハウス内湿度管理、変温管理</t>
    <phoneticPr fontId="43"/>
  </si>
  <si>
    <t>●ハウス自動開閉装置の導入</t>
    <phoneticPr fontId="43"/>
  </si>
  <si>
    <t>準備中</t>
    <rPh sb="0" eb="3">
      <t>ジュンビチュウ</t>
    </rPh>
    <phoneticPr fontId="43"/>
  </si>
  <si>
    <t>●土壌分析に基づく適正施肥</t>
    <phoneticPr fontId="43"/>
  </si>
  <si>
    <t>●緩効性肥料による省力施肥</t>
    <phoneticPr fontId="43"/>
  </si>
  <si>
    <t>たまねぎ</t>
  </si>
  <si>
    <t>●次世代土壌病害診断技術（ヘソディム）によるリスク診断
●夏季湛水処理による菌密度低減</t>
  </si>
  <si>
    <t>●次世代土壌病害診断技術（ヘソディム）によるリスク診断
●夏期湛水処理による菌密度低減
●湛水処理の自動管理
●ドローンによる防除</t>
  </si>
  <si>
    <t>青ねぎ</t>
  </si>
  <si>
    <t>●硫黄コート肥料によるプラスチック被覆肥料使用削減</t>
    <phoneticPr fontId="43"/>
  </si>
  <si>
    <t>●固化剤入り育苗培土使用による育苗作業時間削減
●刈取収穫による調製時間削減</t>
  </si>
  <si>
    <t>白山ナチュラルアグリ推進協議会</t>
  </si>
  <si>
    <t>●水田除草機による機械除草
●屑大豆による抑草（水田水の還元化）
●有機質肥料の施用</t>
    <rPh sb="24" eb="26">
      <t>スイデン</t>
    </rPh>
    <rPh sb="26" eb="27">
      <t>ミズ</t>
    </rPh>
    <rPh sb="28" eb="30">
      <t>カンゲン</t>
    </rPh>
    <rPh sb="30" eb="31">
      <t>カ</t>
    </rPh>
    <phoneticPr fontId="43"/>
  </si>
  <si>
    <t>●水田除草機による機械除草
●屑大豆による抑草（水田水の還元化）</t>
    <rPh sb="15" eb="16">
      <t>クズ</t>
    </rPh>
    <rPh sb="16" eb="18">
      <t>ダイズ</t>
    </rPh>
    <rPh sb="21" eb="22">
      <t>ヨク</t>
    </rPh>
    <rPh sb="22" eb="23">
      <t>ソウ</t>
    </rPh>
    <rPh sb="24" eb="26">
      <t>スイデン</t>
    </rPh>
    <rPh sb="26" eb="27">
      <t>スイ</t>
    </rPh>
    <rPh sb="28" eb="31">
      <t>カンゲンカ</t>
    </rPh>
    <phoneticPr fontId="43"/>
  </si>
  <si>
    <t>https://www.pref.ishikawa.lg.jp/nousan/eco/gurisapo.html</t>
    <phoneticPr fontId="43"/>
  </si>
  <si>
    <t>https://www.pref.ishikawa.lg.jp/nousan/eco/documents/hakuanmanyuaru.pdf</t>
    <phoneticPr fontId="43"/>
  </si>
  <si>
    <t>https://www.pref.ishikawa.lg.jp/nousan/eco/documents/hakusannsenryaku.pdf</t>
    <phoneticPr fontId="43"/>
  </si>
  <si>
    <t>カボチャ</t>
  </si>
  <si>
    <t>●有機質肥料
●生分解マルチ</t>
  </si>
  <si>
    <t>●生分解マルチ
●ドローン防除</t>
  </si>
  <si>
    <t>https://www.pref.fukui.lg.jp/doc/fukui-noso/shienbu/guri-nnnasaibaihenotennkannsap.html</t>
    <phoneticPr fontId="43"/>
  </si>
  <si>
    <t>https://www.pref.fukui.lg.jp/doc/fukui-noso/shienbu/guri-nnnasaibaihenotennkannsap_d/fil/kabocha-green-manual.pdf</t>
    <phoneticPr fontId="43"/>
  </si>
  <si>
    <t>https://www.pref.fukui.lg.jp/doc/fukui-noso/shienbu/guri-nnnasaibaihenotennkannsap_d/fil/kabochasanchisenryaku.pdf</t>
    <phoneticPr fontId="43"/>
  </si>
  <si>
    <t>高志農業改良振興会</t>
  </si>
  <si>
    <t>●有機質肥料</t>
    <phoneticPr fontId="43"/>
  </si>
  <si>
    <t>●かん水支援ソフト</t>
    <phoneticPr fontId="43"/>
  </si>
  <si>
    <t>https://www.pref.fukui.lg.jp/doc/fukui-noso/shienbu/guri-nnnasaibaihenotennkannsap_d/fil/daizu-green-manual.pdf</t>
    <phoneticPr fontId="43"/>
  </si>
  <si>
    <t>https://www.pref.fukui.lg.jp/doc/fukui-noso/shienbu/guri-nnnasaibaihenotennkannsap_d/fil/daizusanchisenryaku.pdf</t>
    <phoneticPr fontId="43"/>
  </si>
  <si>
    <t>越前しきぶタウン推進協議会</t>
  </si>
  <si>
    <t>キュウリ</t>
  </si>
  <si>
    <t>●土壌分析に基づいた有機質肥料の施用</t>
    <phoneticPr fontId="43"/>
  </si>
  <si>
    <t>●常温煙霧機
●ドローン散布（遮光剤）</t>
  </si>
  <si>
    <t>https://www.pref.fukui.lg.jp/doc/tan-noso/kyuuri.html</t>
    <phoneticPr fontId="43"/>
  </si>
  <si>
    <t>越前たけふ農業協同組合</t>
  </si>
  <si>
    <t>●水田除草機
●有機質肥料</t>
  </si>
  <si>
    <t>●水田除草機
●施肥管理機</t>
  </si>
  <si>
    <t>http://www.ja-echizentakefu.or.jp/agri/</t>
    <phoneticPr fontId="43"/>
  </si>
  <si>
    <t>http://www.ja-echizentakefu.or.jp/agri/pdf/250331_ichihomare.pdf</t>
  </si>
  <si>
    <t>岐阜市だいこん部会協議会</t>
  </si>
  <si>
    <t>だいこん</t>
  </si>
  <si>
    <t>●土壌混和剤体系
●うね間リビングマルチ
●生分解性マルチ</t>
  </si>
  <si>
    <t>やまがたエゴマ協議会</t>
  </si>
  <si>
    <t>エゴマ</t>
  </si>
  <si>
    <t>●中耕機による雑草対策
●堆肥の活用</t>
  </si>
  <si>
    <t>●播種・定植・中耕・刈取の機械化
●ドローンセンシング
●自動操舵(直進アシスト)システムの活用</t>
    <phoneticPr fontId="43"/>
  </si>
  <si>
    <t>グリーンないちご栽培研究協議会</t>
  </si>
  <si>
    <t>●物理的防除による害虫侵入抑制
●ハダニ類以外の微小害虫の天敵による防除</t>
  </si>
  <si>
    <t>シクラメン</t>
  </si>
  <si>
    <t>●LED防虫灯
●発生予察（ヤガ、アザミウマ対策）</t>
    <phoneticPr fontId="43"/>
  </si>
  <si>
    <t>https://www.pref.aichi.jp/soshiki/nogyo-keiei/demo.html</t>
    <phoneticPr fontId="43"/>
  </si>
  <si>
    <t>https://www.pref.aichi.jp/uploaded/attachment/563019.pdf</t>
    <phoneticPr fontId="43"/>
  </si>
  <si>
    <t>その他</t>
  </si>
  <si>
    <t>デントコーン</t>
  </si>
  <si>
    <t>●堆肥・肥効調節型窒素肥料</t>
    <phoneticPr fontId="43"/>
  </si>
  <si>
    <t>●肥効調節型窒素肥料（追肥削減）</t>
    <rPh sb="11" eb="13">
      <t>ツイヒ</t>
    </rPh>
    <rPh sb="13" eb="15">
      <t>サクゲン</t>
    </rPh>
    <phoneticPr fontId="43"/>
  </si>
  <si>
    <t>https://www.pref.aichi.jp/uploaded/attachment/563017.pdf</t>
    <phoneticPr fontId="43"/>
  </si>
  <si>
    <t>東睦合地区有機稲作協議会</t>
  </si>
  <si>
    <t>●有機資材・有機質肥料の活用
●乗用除草機＋ドローンによる雑草解析
●ラジコン水田除草機</t>
    <rPh sb="41" eb="44">
      <t>ジョソウキ</t>
    </rPh>
    <phoneticPr fontId="43"/>
  </si>
  <si>
    <t>●ドローンによる施肥マップ作成と有機肥料の葉面散布
●ウェブGISソフトウェア活用による圃場管理マップ
●種子温湯消毒、農薬不使用栽培</t>
    <phoneticPr fontId="43"/>
  </si>
  <si>
    <t>主食用米</t>
  </si>
  <si>
    <t>●有機肥料を含む肥料の使用
●「基肥＋追肥」体系によるプラスチック被膜肥料の使用量の低減
●耐病性水稲新品種
●生育予測を利用した適期防除</t>
    <phoneticPr fontId="43"/>
  </si>
  <si>
    <t>●ドローン等の省力施肥技術による追肥作業の省力化
●アシストスーツを利用した草刈作業
●水田センサー</t>
    <phoneticPr fontId="43"/>
  </si>
  <si>
    <t>水稲、露地野菜</t>
    <rPh sb="3" eb="7">
      <t>ロジヤサイ</t>
    </rPh>
    <phoneticPr fontId="43"/>
  </si>
  <si>
    <t>水稲、ブロッコリー</t>
  </si>
  <si>
    <t>●ペレット牛ふん堆肥</t>
    <phoneticPr fontId="43"/>
  </si>
  <si>
    <t>●ブロードキャスターによる堆肥散布</t>
    <phoneticPr fontId="43"/>
  </si>
  <si>
    <t>https://www.pref.shiga.lg.jp/ippan/shigotosangyou/nougyou/ryutsuu/345853.html</t>
  </si>
  <si>
    <t>https://www.pref.shiga.lg.jp/file/attachment/5559974.pdf</t>
  </si>
  <si>
    <t>https://www.pref.shiga.lg.jp/file/attachment/5559975.pdf</t>
  </si>
  <si>
    <t>●畦畔草刈り、発生予察（カメムシ対策）</t>
    <rPh sb="16" eb="18">
      <t>タイサク</t>
    </rPh>
    <phoneticPr fontId="43"/>
  </si>
  <si>
    <t>●左記による農薬散布の労力低減</t>
    <rPh sb="1" eb="3">
      <t>サキ</t>
    </rPh>
    <phoneticPr fontId="43"/>
  </si>
  <si>
    <t>https://www.pref.shiga.lg.jp/file/attachment/5559976.pdf</t>
  </si>
  <si>
    <t>https://www.pref.shiga.lg.jp/file/attachment/5560321.pdf</t>
  </si>
  <si>
    <t>施設野菜、花き、果樹</t>
    <rPh sb="0" eb="4">
      <t>シセツヤサイ</t>
    </rPh>
    <rPh sb="8" eb="10">
      <t>カジュ</t>
    </rPh>
    <phoneticPr fontId="43"/>
  </si>
  <si>
    <t>イチゴ、施設キク、ハウスイチジク</t>
    <phoneticPr fontId="43"/>
  </si>
  <si>
    <t>●赤色LED光（アザミウマ防除）</t>
    <rPh sb="13" eb="15">
      <t>ボウジョ</t>
    </rPh>
    <phoneticPr fontId="43"/>
  </si>
  <si>
    <t>●赤色LED光による化学農薬散布回数の低減</t>
    <phoneticPr fontId="43"/>
  </si>
  <si>
    <t>https://www.pref.shiga.lg.jp/nougicenter/nougyou/gizyutsu/</t>
  </si>
  <si>
    <t>https://www.pref.shiga.lg.jp/file/attachment/5552049.pdf</t>
  </si>
  <si>
    <t>https://www.pref.shiga.lg.jp/file/attachment/5552050.pdf</t>
  </si>
  <si>
    <t>スイートコーン、だいこん</t>
    <phoneticPr fontId="6"/>
  </si>
  <si>
    <t>●バイオマス由来の生分解性マルチ導入</t>
    <phoneticPr fontId="43"/>
  </si>
  <si>
    <t>https://www.pref.shiga.lg.jp/ippan/shigotosangyou/nougyou/ryutsuu/19910.html</t>
  </si>
  <si>
    <t>https://www.pref.shiga.lg.jp/file/attachment/5566406.pdf</t>
  </si>
  <si>
    <t>京都府</t>
  </si>
  <si>
    <t>ネギ、トマト、エダマメ</t>
    <phoneticPr fontId="6"/>
  </si>
  <si>
    <t>●薬剤感受性検定による薬剤選定</t>
    <phoneticPr fontId="43"/>
  </si>
  <si>
    <t>https://www.pref.kyoto.jp/byogai/pamphlet.html</t>
    <phoneticPr fontId="6"/>
  </si>
  <si>
    <t>https://www.pref.kyoto.jp/byogai/documents/negi-byogai-manual_202502.pdf</t>
    <phoneticPr fontId="6"/>
  </si>
  <si>
    <t>https://www.pref.kyoto.jp/nosan/documents/r6-26-1_negi.pdf
https://www.pref.kyoto.jp/nosan/documents/r6-26-1_tomato.pdf
https://www.pref.kyoto.jp/nosan/documents/r6-26-1_nedamame.pdf</t>
    <phoneticPr fontId="43"/>
  </si>
  <si>
    <t>https://www.pref.kyoto.jp/byogai/documents/tobaccowhitefly-manual_202502.pdf</t>
    <phoneticPr fontId="6"/>
  </si>
  <si>
    <t>https://www.pref.kyoto.jp/nosan/documents/r6-26-1_tomato.pdf</t>
    <phoneticPr fontId="6"/>
  </si>
  <si>
    <t>https://www.pref.kyoto.jp/byogai/documents/kurodaizuedamame-manual_202502.pdf</t>
    <phoneticPr fontId="6"/>
  </si>
  <si>
    <t>https://www.pref.kyoto.jp/nosan/documents/r6-26-1_nedamame.pdf</t>
    <phoneticPr fontId="6"/>
  </si>
  <si>
    <t>●プラスチック被覆肥料の代替技術の検討</t>
    <phoneticPr fontId="43"/>
  </si>
  <si>
    <t>●流し込み液肥</t>
    <phoneticPr fontId="43"/>
  </si>
  <si>
    <t>https://www.pref.kyoto.jp/nosan/green.html</t>
    <phoneticPr fontId="43"/>
  </si>
  <si>
    <t>https://www.pref.kyoto.jp/nosan/documents/manyuaru_ine.pdf</t>
    <phoneticPr fontId="43"/>
  </si>
  <si>
    <t>https://www.pref.kyoto.jp/nosan/documents/r6-26-2_ine.pdf</t>
    <phoneticPr fontId="43"/>
  </si>
  <si>
    <t>中丹米振興協議会</t>
  </si>
  <si>
    <t>●病害に強い品種の有機栽培
●カバープランツ（緑肥）
●機械式除草機（乗用型除草機、自動抑草ロボット）
●腐熟促進剤施用＋秋耕</t>
    <rPh sb="23" eb="25">
      <t>リョクヒ</t>
    </rPh>
    <phoneticPr fontId="43"/>
  </si>
  <si>
    <t>●自動抑草ロボット
●流し込み液肥</t>
    <phoneticPr fontId="43"/>
  </si>
  <si>
    <t>https://ja-kyotoninokuni.or.jp/blog/</t>
  </si>
  <si>
    <t>https://ja-kyotoninokuni.or.jp/blog/wp-content/uploads/2025/06/e590ce4d68378289296c767ff79787e5.pdf</t>
    <phoneticPr fontId="6"/>
  </si>
  <si>
    <t>https://ja-kyotoninokuni.or.jp/blog/wp-content/uploads/2025/06/d21121ef8a1e2b87d434f8e98081d5b5.pdf</t>
  </si>
  <si>
    <t>https://ja-kyotoninokuni.or.jp/blog/wp-content/uploads/2025/06/ac473fe3cb6a45ad45e4b16edba3e9fc.pdf</t>
    <phoneticPr fontId="6"/>
  </si>
  <si>
    <t>●天敵製剤
●紫外光（UV-B）照射
●炭酸ガス施用</t>
    <rPh sb="24" eb="26">
      <t>セヨウ</t>
    </rPh>
    <phoneticPr fontId="43"/>
  </si>
  <si>
    <t>https://www.pref.osaka.lg.jp/o120090/nosei/midorisystemkeikaku/index.html</t>
  </si>
  <si>
    <t>https://www.pref.osaka.lg.jp/documents/7685/itigo.pdf</t>
  </si>
  <si>
    <t>https://www.pref.osaka.lg.jp/documents/7685/itigosantisenryaku.pdf</t>
  </si>
  <si>
    <t>軟弱野菜</t>
  </si>
  <si>
    <t>●有機農業への転換</t>
    <phoneticPr fontId="43"/>
  </si>
  <si>
    <t>●有機の作業工程の削減</t>
    <phoneticPr fontId="43"/>
  </si>
  <si>
    <t>https://www.pref.osaka.lg.jp/documents/7685/nannzyakuyasai.pdf</t>
  </si>
  <si>
    <t>https://www.pref.osaka.lg.jp/documents/7685/nannzyakusantisennryaku.pdf</t>
  </si>
  <si>
    <t>和泉市グリーンな栽培体系検討協議会</t>
    <rPh sb="0" eb="3">
      <t>イズミシ</t>
    </rPh>
    <rPh sb="8" eb="12">
      <t>サイバイタイケイ</t>
    </rPh>
    <rPh sb="12" eb="17">
      <t>ケントウキョウギカイ</t>
    </rPh>
    <phoneticPr fontId="43"/>
  </si>
  <si>
    <t>ほうれんそう、キャベツ、ブロッコリー</t>
    <phoneticPr fontId="43"/>
  </si>
  <si>
    <t>●土壌分析に基づく有機肥料の施用
●農産物残渣の堆肥化による土壌改良</t>
    <rPh sb="24" eb="26">
      <t>タイヒ</t>
    </rPh>
    <phoneticPr fontId="43"/>
  </si>
  <si>
    <t>●BLOF理論による有機栽培（農薬散布回数）</t>
    <rPh sb="5" eb="7">
      <t>リロン</t>
    </rPh>
    <rPh sb="10" eb="14">
      <t>ユウキサイバイ</t>
    </rPh>
    <phoneticPr fontId="43"/>
  </si>
  <si>
    <t>https://www.m2-labo.jp/agtechmeets</t>
  </si>
  <si>
    <t>https://www.m2-labo.jp/_files/ugd/28b5ef_15a195e912ff4f738c45b6f52aadb389.pdf</t>
  </si>
  <si>
    <t>https://www.m2-labo.jp/_files/ugd/28b5ef_d6aa75cd051941cfad0223c23a4506c5.pdf</t>
  </si>
  <si>
    <t>兵庫県</t>
  </si>
  <si>
    <t>神戸市農業活性化協議会</t>
  </si>
  <si>
    <t>●人工衛星画像解析を利用したアプリによる土壌分析</t>
    <phoneticPr fontId="43"/>
  </si>
  <si>
    <t>●人工衛星画像解析を利用したアプリによる生育状況を把握（圃場巡回時間の低減）</t>
    <phoneticPr fontId="43"/>
  </si>
  <si>
    <t>https://www.city.kobe.lg.jp/a21708/shise/committee/kezaikankokyoku/rice.html</t>
  </si>
  <si>
    <t>https://www.city.kobe.lg.jp/documents/17589/manual.pdf</t>
  </si>
  <si>
    <t>https://www.city.kobe.lg.jp/documents/17589/santisenryaku.pdf</t>
  </si>
  <si>
    <t>コウノトリ育む農法技術向上協議会</t>
  </si>
  <si>
    <t>●有機質肥料の施用（穂肥）
●江の設置</t>
    <rPh sb="10" eb="12">
      <t>ホゴエ</t>
    </rPh>
    <rPh sb="15" eb="16">
      <t>エ</t>
    </rPh>
    <rPh sb="17" eb="19">
      <t>セッチ</t>
    </rPh>
    <phoneticPr fontId="43"/>
  </si>
  <si>
    <t>https://web.pref.hyogo.lg.jp/nk09/gurisapo.html</t>
    <phoneticPr fontId="43"/>
  </si>
  <si>
    <t>https://web.pref.hyogo.lg.jp/nk09/documents/manualtoyooka.pdf</t>
    <phoneticPr fontId="43"/>
  </si>
  <si>
    <t>https://web.pref.hyogo.lg.jp/nk09/documents/sennryakutoyooka.pdf</t>
    <phoneticPr fontId="43"/>
  </si>
  <si>
    <t>南あわじ市先端農業技術研究会議</t>
  </si>
  <si>
    <t>●ソーラーパネルを用いたLED防蛾灯（チョウ目害虫対策）</t>
    <rPh sb="9" eb="10">
      <t>モチ</t>
    </rPh>
    <rPh sb="15" eb="18">
      <t>ボウガトウ</t>
    </rPh>
    <rPh sb="22" eb="23">
      <t>モク</t>
    </rPh>
    <rPh sb="23" eb="27">
      <t>ガイチュウタイサク</t>
    </rPh>
    <phoneticPr fontId="43"/>
  </si>
  <si>
    <t>●ソーラーパネルを用いたLED防蛾灯（農薬散布回数削減）</t>
    <rPh sb="9" eb="10">
      <t>モチ</t>
    </rPh>
    <rPh sb="15" eb="18">
      <t>ボウガトウ</t>
    </rPh>
    <rPh sb="19" eb="25">
      <t>ノウヤクサンプカイスウ</t>
    </rPh>
    <rPh sb="25" eb="27">
      <t>サクゲン</t>
    </rPh>
    <phoneticPr fontId="43"/>
  </si>
  <si>
    <t>https://web.pref.hyogo.lg.jp/nk09/documents/manualminamiawaji2.pdf</t>
    <phoneticPr fontId="43"/>
  </si>
  <si>
    <t>奈良県</t>
  </si>
  <si>
    <t>奈良県西和花卉持続農業協議会</t>
  </si>
  <si>
    <t>花き</t>
    <phoneticPr fontId="5"/>
  </si>
  <si>
    <t>小ギク</t>
    <phoneticPr fontId="43"/>
  </si>
  <si>
    <t>●バイオマス生分解性マルチ
●0.8㎜目合いネットの新規導入</t>
    <rPh sb="6" eb="10">
      <t>セイブンカイセイ</t>
    </rPh>
    <rPh sb="19" eb="21">
      <t>メアイ</t>
    </rPh>
    <rPh sb="26" eb="30">
      <t>シンキドウニュウ</t>
    </rPh>
    <phoneticPr fontId="43"/>
  </si>
  <si>
    <t>●バイオマス由来生分解性マルチ</t>
    <rPh sb="6" eb="8">
      <t>ユライ</t>
    </rPh>
    <rPh sb="8" eb="12">
      <t>セイブンカイセイ</t>
    </rPh>
    <phoneticPr fontId="43"/>
  </si>
  <si>
    <t>https://www.pref.nara.jp/69283.htm</t>
  </si>
  <si>
    <t>https://www.pref.nara.jp/secure/323428/kiku_manual.pdf</t>
  </si>
  <si>
    <t>https://www.pref.nara.jp/secure/323428/kiku_senryaku.pdf</t>
  </si>
  <si>
    <t>水稲</t>
    <phoneticPr fontId="43"/>
  </si>
  <si>
    <t>（水稲）
●プラスチックレス肥料の活用
●鶏ふん堆肥の活用
●ドローン空撮による地力の高低を示したマップの作成</t>
    <rPh sb="24" eb="26">
      <t>タイヒ</t>
    </rPh>
    <rPh sb="35" eb="37">
      <t>クウサツ</t>
    </rPh>
    <rPh sb="40" eb="42">
      <t>チリョク</t>
    </rPh>
    <rPh sb="43" eb="45">
      <t>コウテイ</t>
    </rPh>
    <rPh sb="46" eb="47">
      <t>シメ</t>
    </rPh>
    <rPh sb="53" eb="55">
      <t>サクセイ</t>
    </rPh>
    <phoneticPr fontId="43"/>
  </si>
  <si>
    <t>（水稲）
●ドローンによる葉色診断
●可変施肥機能付ブロードキャスター</t>
    <phoneticPr fontId="43"/>
  </si>
  <si>
    <t>https://www.pref.tottori.lg.jp/310059.htm</t>
    <phoneticPr fontId="43"/>
  </si>
  <si>
    <t>https://www.pref.tottori.lg.jp/secure/1340539/suitoupura_manyuaru.pdf</t>
    <phoneticPr fontId="43"/>
  </si>
  <si>
    <t>https://www.pref.tottori.lg.jp/secure/1340539/suitou_sennryaku.pdf</t>
    <phoneticPr fontId="43"/>
  </si>
  <si>
    <t>https://www.pref.tottori.lg.jp/secure/1340539/suitoudoron_manyuaru.pdf</t>
    <phoneticPr fontId="43"/>
  </si>
  <si>
    <t>果樹</t>
    <rPh sb="0" eb="2">
      <t>カジュ</t>
    </rPh>
    <phoneticPr fontId="43"/>
  </si>
  <si>
    <t>（梨）
●全量有機質肥料等の活用</t>
    <rPh sb="1" eb="2">
      <t>ナシ</t>
    </rPh>
    <phoneticPr fontId="43"/>
  </si>
  <si>
    <t>（梨）
●全量有機質肥料（施肥回数削減）</t>
    <rPh sb="1" eb="2">
      <t>ナシ</t>
    </rPh>
    <phoneticPr fontId="43"/>
  </si>
  <si>
    <t>https://www.pref.tottori.lg.jp/secure/1340539/nashi_manyuaru.pdf</t>
    <phoneticPr fontId="43"/>
  </si>
  <si>
    <t>https://www.pref.tottori.lg.jp/secure/1340539/nashi_sennryaku.pdf</t>
    <phoneticPr fontId="43"/>
  </si>
  <si>
    <t>施設野菜</t>
    <rPh sb="0" eb="4">
      <t>シセツヤサイ</t>
    </rPh>
    <phoneticPr fontId="43"/>
  </si>
  <si>
    <t>イチゴ</t>
    <phoneticPr fontId="6"/>
  </si>
  <si>
    <t>（イチゴ）
●生分解性ポットの活用</t>
    <phoneticPr fontId="43"/>
  </si>
  <si>
    <t>https://www.pref.tottori.lg.jp/secure/1340539/itigo_manyuaru.pdf</t>
    <phoneticPr fontId="43"/>
  </si>
  <si>
    <t>https://www.pref.tottori.lg.jp/secure/1340539/itigo_sennryaku.pdf</t>
    <phoneticPr fontId="43"/>
  </si>
  <si>
    <t>スイカ</t>
    <phoneticPr fontId="6"/>
  </si>
  <si>
    <t>（スイカ）
●生分解性ポットの活用</t>
    <phoneticPr fontId="43"/>
  </si>
  <si>
    <t>https://www.pref.tottori.lg.jp/secure/1340539/suica_manyuaru.pdf</t>
    <phoneticPr fontId="43"/>
  </si>
  <si>
    <t>https://www.pref.tottori.lg.jp/secure/1340539/suica_sennryaku.pdf</t>
    <phoneticPr fontId="43"/>
  </si>
  <si>
    <t>瀬戸内市</t>
  </si>
  <si>
    <t>●秋耕
●石灰窒素の施用
●中干し期間延長</t>
    <phoneticPr fontId="43"/>
  </si>
  <si>
    <t>●リモートセンシング（ドローン等）による適切な施肥・病害虫診断</t>
    <phoneticPr fontId="43"/>
  </si>
  <si>
    <t>https://www.city.setouchi.lg.jp/soshiki/22/136081.html</t>
  </si>
  <si>
    <t>https://www.city.setouchi.lg.jp/uploaded/life/136081_191081_misc.pdf</t>
    <phoneticPr fontId="43"/>
  </si>
  <si>
    <t>https://www.city.setouchi.lg.jp/uploaded/life/136081_191665_misc.pdf</t>
    <phoneticPr fontId="43"/>
  </si>
  <si>
    <t>●天敵資材の活用（ハダニ防除）</t>
    <rPh sb="12" eb="14">
      <t>ボウジョ</t>
    </rPh>
    <phoneticPr fontId="43"/>
  </si>
  <si>
    <t>https://www.pref.okayama.jp/page/964970.html</t>
    <phoneticPr fontId="43"/>
  </si>
  <si>
    <t>https://www.pref.okayama.jp/uploaded/life/964970_9275516_misc.pdf</t>
    <phoneticPr fontId="43"/>
  </si>
  <si>
    <t>https://www.pref.okayama.jp/uploaded/life/964970_9275517_misc.pdf</t>
    <phoneticPr fontId="43"/>
  </si>
  <si>
    <t>広島県</t>
  </si>
  <si>
    <t>世羅町循環型農業推進協議会</t>
  </si>
  <si>
    <t>●家畜ふん堆肥活用
●発生予察調査に基づく防除判断</t>
    <phoneticPr fontId="43"/>
  </si>
  <si>
    <t>●病害虫発生予察に基づく防除回数削減
●ドローン防除による病害虫防除作業時間の削減</t>
    <rPh sb="32" eb="36">
      <t>ボウジョサギョウ</t>
    </rPh>
    <phoneticPr fontId="43"/>
  </si>
  <si>
    <t>https://www.town.sera.hiroshima.jp/soshiki/12/14547.html</t>
    <phoneticPr fontId="43"/>
  </si>
  <si>
    <t>https://www.town.sera.hiroshima.jp/uploaded/life/14547_24554_misc.pdf</t>
    <phoneticPr fontId="43"/>
  </si>
  <si>
    <t>https://www.town.sera.hiroshima.jp/uploaded/life/14547_24556_misc.pdf</t>
    <phoneticPr fontId="43"/>
  </si>
  <si>
    <t>尾道果樹産地協議会</t>
  </si>
  <si>
    <t>いちじく</t>
  </si>
  <si>
    <t>●株枯病抵抗性台木
●雨除け栽培</t>
    <phoneticPr fontId="43"/>
  </si>
  <si>
    <t>●一文字樹形
●株枯病抵抗性台木
●雨除け栽培</t>
    <phoneticPr fontId="43"/>
  </si>
  <si>
    <t>山口県</t>
  </si>
  <si>
    <t>●有機JAS適合の側条施肥対応有機質肥料</t>
    <phoneticPr fontId="43"/>
  </si>
  <si>
    <t>●直進アシスト機能付き側条施肥田植え機
●水田除草機</t>
    <phoneticPr fontId="43"/>
  </si>
  <si>
    <t>https://www.pref.yamaguchi.lg.jp/soshiki/103/298181.html</t>
    <phoneticPr fontId="43"/>
  </si>
  <si>
    <t>https://www.pref.yamaguchi.lg.jp/uploaded/attachment/207748.pdf</t>
  </si>
  <si>
    <t>https://www.pref.yamaguchi.lg.jp/uploaded/attachment/216782.pdf</t>
  </si>
  <si>
    <t>レタス、サニーレタス、はくさい、カリフラワー、ほうれんそう、ブロッコリー等</t>
  </si>
  <si>
    <t>●堆肥及び有機質肥料
●防虫ネットの活用</t>
    <phoneticPr fontId="43"/>
  </si>
  <si>
    <t>●自動操舵システム導入による作業時間低減の検証</t>
    <phoneticPr fontId="43"/>
  </si>
  <si>
    <t>https://www.pref.tokushima.lg.jp/shien/yoshinogawa/7303228/</t>
    <phoneticPr fontId="43"/>
  </si>
  <si>
    <t>https://www.pref.tokushima.lg.jp/file/attachment/986353.pdf</t>
    <phoneticPr fontId="43"/>
  </si>
  <si>
    <t>https://www.pref.tokushima.lg.jp/file/attachment/1015478.pdf</t>
    <phoneticPr fontId="43"/>
  </si>
  <si>
    <t>●紫外線（UV-B）照射
●天敵資材、防草シートの活用</t>
    <rPh sb="3" eb="4">
      <t>セン</t>
    </rPh>
    <rPh sb="10" eb="12">
      <t>ショウシャ</t>
    </rPh>
    <rPh sb="19" eb="21">
      <t>ボウソウ</t>
    </rPh>
    <phoneticPr fontId="43"/>
  </si>
  <si>
    <t>●紫外線（UV-B）照射
●天敵資材、防草シートの活用
●遮熱シート、寒冷紗（遮熱による作業時間低減）</t>
    <rPh sb="3" eb="4">
      <t>セン</t>
    </rPh>
    <rPh sb="10" eb="12">
      <t>ショウシャ</t>
    </rPh>
    <rPh sb="19" eb="21">
      <t>ボウソウ</t>
    </rPh>
    <rPh sb="29" eb="31">
      <t>シャネツ</t>
    </rPh>
    <rPh sb="35" eb="38">
      <t>カンレイシャ</t>
    </rPh>
    <rPh sb="39" eb="41">
      <t>シャネツ</t>
    </rPh>
    <rPh sb="44" eb="50">
      <t>サギョウジカンテイゲン</t>
    </rPh>
    <phoneticPr fontId="43"/>
  </si>
  <si>
    <t>https://www.pref.tokushima.lg.jp/file/attachment/986355.pdf</t>
    <phoneticPr fontId="43"/>
  </si>
  <si>
    <t>https://www.pref.tokushima.lg.jp/file/attachment/1015477.pdf</t>
    <phoneticPr fontId="43"/>
  </si>
  <si>
    <t>●堆肥
●ドローンセンシングによる穂肥診断に基づく追肥
●乗用型水田除草機
●自動抑草ロボット</t>
    <rPh sb="39" eb="43">
      <t>ジドウヨクソウ</t>
    </rPh>
    <phoneticPr fontId="43"/>
  </si>
  <si>
    <t>●乗用型水田除草機
●ドローンセンシングによる穂肥診断に基づく追肥</t>
    <phoneticPr fontId="43"/>
  </si>
  <si>
    <t>https://www.pref.kagawa.lg.jp/documents/48049/suito.pdf</t>
    <phoneticPr fontId="43"/>
  </si>
  <si>
    <t>ニンジン、タマネギ、ナス、ブロッコリー、オクラ、トウモロコシ、キャベツ</t>
  </si>
  <si>
    <t>●緑肥（土づくり）
●太陽熱消毒
●黄色防蛾灯</t>
    <phoneticPr fontId="43"/>
  </si>
  <si>
    <t>●緑肥（土づくり）
●太陽熱消毒
●コート種子による点播（ニンジン）
●直播栽培（タマネギ）
●黄色防蛾灯
●生産工程データ管理アプリケーション</t>
    <phoneticPr fontId="43"/>
  </si>
  <si>
    <t>https://www.pref.kagawa.lg.jp/documents/48049/yukiyasai.pdf</t>
    <phoneticPr fontId="43"/>
  </si>
  <si>
    <t>●防虫灯（赤色LED）
●LED電照</t>
    <phoneticPr fontId="43"/>
  </si>
  <si>
    <t>●防虫灯（赤色LED）</t>
    <phoneticPr fontId="43"/>
  </si>
  <si>
    <t>https://www.pref.kagawa.lg.jp/documents/48049/kiku.pdf</t>
    <phoneticPr fontId="43"/>
  </si>
  <si>
    <t>さぬき米生産推進チーム</t>
  </si>
  <si>
    <t>●わら腐熟促進資材
●中干し期間延長
●移植後の適正な水管理・浅水代かき</t>
    <phoneticPr fontId="43"/>
  </si>
  <si>
    <t>●ドローン防除
●水管理システム</t>
    <phoneticPr fontId="43"/>
  </si>
  <si>
    <t>https://www.pref.kagawa.lg.jp/seiryu/osusume/hojojigyo/kouhukin/index.html</t>
  </si>
  <si>
    <t>https://www.pref.kagawa.lg.jp/documents/57139/manyuaru.pdf</t>
    <phoneticPr fontId="43"/>
  </si>
  <si>
    <t>https://www.pref.kagawa.lg.jp/documents/57139/sanntisenryaku.pdf</t>
    <phoneticPr fontId="43"/>
  </si>
  <si>
    <t>さぬき有機の里グリーンプロジェクト</t>
  </si>
  <si>
    <t>ニンニク</t>
  </si>
  <si>
    <t>●堆肥・緑肥（土づくり）
●バイオ炭の活用</t>
    <phoneticPr fontId="43"/>
  </si>
  <si>
    <t>●セル成型苗移植機利用による移植作業の省力化
●除草シートによる除草作業の省力化</t>
    <phoneticPr fontId="43"/>
  </si>
  <si>
    <t>https://www.pref.kagawa.lg.jp/noukei16300/jizokukano/gurisapo/gurisapo.html</t>
    <phoneticPr fontId="6"/>
  </si>
  <si>
    <t>https://www.pref.kagawa.lg.jp/documents/57130/r6_conso_ninniku.pdf</t>
    <phoneticPr fontId="43"/>
  </si>
  <si>
    <t>https://www.pref.kagawa.lg.jp/documents/57130/r6_senryaku_ninniku.pdf</t>
    <phoneticPr fontId="43"/>
  </si>
  <si>
    <t>香川県グリーン農業コンソーシアム</t>
  </si>
  <si>
    <t>●バイオ炭の投入
●土壌診断に基づく適正施肥</t>
    <phoneticPr fontId="43"/>
  </si>
  <si>
    <t>●農業用無人車による防除</t>
    <phoneticPr fontId="43"/>
  </si>
  <si>
    <t>https://www.pref.kagawa.lg.jp/documents/57130/r6_conso_kiwi.pdf</t>
    <phoneticPr fontId="43"/>
  </si>
  <si>
    <t>https://www.pref.kagawa.lg.jp/documents/57130/r6_senryaku_kiwi.pdf</t>
    <phoneticPr fontId="43"/>
  </si>
  <si>
    <t>露地野菜、施設野菜</t>
    <rPh sb="5" eb="9">
      <t>シセツヤサイ</t>
    </rPh>
    <phoneticPr fontId="43"/>
  </si>
  <si>
    <t>ミニトマト、コマツナ、ミズナ</t>
    <phoneticPr fontId="6"/>
  </si>
  <si>
    <t>（ミニトマト）
●緑肥・堆肥・有機質肥料の利用
●土壌診断に基づく適正施肥
●フェロモントラップによる害虫捕殺</t>
    <rPh sb="15" eb="20">
      <t>ユウキシツヒリョウ</t>
    </rPh>
    <phoneticPr fontId="43"/>
  </si>
  <si>
    <t>（ミニトマト）
●防草シート＋マルチ</t>
    <rPh sb="9" eb="11">
      <t>ボウソウ</t>
    </rPh>
    <phoneticPr fontId="43"/>
  </si>
  <si>
    <t>https://www.pref.kagawa.lg.jp/documents/57130/r6_conso_minitomato.pdf</t>
    <phoneticPr fontId="43"/>
  </si>
  <si>
    <t>https://www.pref.kagawa.lg.jp/documents/57130/r6_senryaku_komatsunamizuna.pdf</t>
    <phoneticPr fontId="43"/>
  </si>
  <si>
    <t>（コマツナ・ミズナ）
●堆肥・有機質肥料
●土壌診断に基づく適正施肥
●太陽熱消毒
●防虫ネットの被覆</t>
    <phoneticPr fontId="43"/>
  </si>
  <si>
    <t>（コマツナ・ミズナ）
●播種機の活用
●除草シートの活用</t>
    <phoneticPr fontId="43"/>
  </si>
  <si>
    <t>https://www.pref.kagawa.lg.jp/documents/57130/r6_conso_komatsu_mizuna.pdf</t>
    <phoneticPr fontId="43"/>
  </si>
  <si>
    <t>愛媛県</t>
  </si>
  <si>
    <t>●天敵
●微小害虫侵入抑制資材、粘着テープ、気門封鎖剤（コナジラミ類、アザミウマ類）</t>
    <phoneticPr fontId="43"/>
  </si>
  <si>
    <t>●天敵資材、耕種的防除資材の活用による化学農薬の散布回数の削減</t>
    <phoneticPr fontId="43"/>
  </si>
  <si>
    <t>https://www.pref.ehime.jp/page/111057.html</t>
    <phoneticPr fontId="43"/>
  </si>
  <si>
    <t>https://www.pref.ehime.jp/uploaded/attachment/149989.pdf</t>
    <phoneticPr fontId="43"/>
  </si>
  <si>
    <t>https://www.pref.ehime.jp/uploaded/attachment/149991.pdf</t>
    <phoneticPr fontId="43"/>
  </si>
  <si>
    <t>ゆず</t>
  </si>
  <si>
    <t>●堆肥
●微生物資材活用（ゴマダラカミキリ対策）</t>
    <phoneticPr fontId="43"/>
  </si>
  <si>
    <t>●微生物資材活用による農薬散布回数の削減</t>
    <phoneticPr fontId="43"/>
  </si>
  <si>
    <t>https://www.pref.ehime.jp/uploaded/attachment/147495.pdf</t>
    <phoneticPr fontId="43"/>
  </si>
  <si>
    <t>https://www.pref.ehime.jp/uploaded/attachment/149992.pdf</t>
    <phoneticPr fontId="43"/>
  </si>
  <si>
    <t>レモン</t>
  </si>
  <si>
    <t>●天敵資材及びマシン油、気門封鎖剤、銅剤等の有機JASで使用可能な資材（ハダニ、黒点病対策）
●高窒素成分(N10%)有機肥料
●地域内資源（鶏ふん、土着天敵）</t>
    <phoneticPr fontId="43"/>
  </si>
  <si>
    <t>●天敵資材導入による化学農薬の散布回数の削減
●高窒素成分有機肥料活用による肥料散布作業時間の削減
●土着天敵を用いた天敵散布作業時間の削減</t>
    <phoneticPr fontId="43"/>
  </si>
  <si>
    <t>https://www.pref.ehime.jp/uploaded/attachment/147490.pdf</t>
    <phoneticPr fontId="43"/>
  </si>
  <si>
    <t>https://www.pref.ehime.jp/uploaded/attachment/149993.pdf</t>
    <phoneticPr fontId="43"/>
  </si>
  <si>
    <t>https://www.pref.ehime.jp/uploaded/attachment/147491.pdf</t>
    <phoneticPr fontId="43"/>
  </si>
  <si>
    <t>●大苗、捕獲トラップ
（スクミリンゴガイ対策）</t>
    <phoneticPr fontId="43"/>
  </si>
  <si>
    <t>●大苗、捕獲トラップの活用による化学農薬の散布回数と捕殺作業の削減</t>
    <phoneticPr fontId="43"/>
  </si>
  <si>
    <t>https://www.pref.ehime.jp/uploaded/attachment/147497.pdf</t>
    <phoneticPr fontId="43"/>
  </si>
  <si>
    <t>https://www.pref.ehime.jp/uploaded/attachment/149994.pdf</t>
    <phoneticPr fontId="43"/>
  </si>
  <si>
    <t>高知県</t>
  </si>
  <si>
    <t>芸西村</t>
  </si>
  <si>
    <t>●低濃度エタノール土壌還元消毒</t>
    <phoneticPr fontId="43"/>
  </si>
  <si>
    <t>●低濃度エタノール土壌還元消毒（処理時間・労力の低減）</t>
    <rPh sb="16" eb="20">
      <t>ショリジカン</t>
    </rPh>
    <rPh sb="21" eb="23">
      <t>ロウリョク</t>
    </rPh>
    <rPh sb="24" eb="26">
      <t>テイゲン</t>
    </rPh>
    <phoneticPr fontId="43"/>
  </si>
  <si>
    <t>https://www.nogyo.tosa.pref.kochi.lg.jp/info/dtl.php?ID=10114</t>
  </si>
  <si>
    <t>https://www.nogyo.tosa.pref.kochi.lg.jp/download/?t=LD&amp;id=10114&amp;fid=86887</t>
    <phoneticPr fontId="43"/>
  </si>
  <si>
    <t>https://www.nogyo.tosa.pref.kochi.lg.jp/download/?t=LD&amp;id=10114&amp;fid=88494</t>
    <phoneticPr fontId="43"/>
  </si>
  <si>
    <t>佐賀県</t>
  </si>
  <si>
    <t>武雄・杵島地区農業指導連絡協議会</t>
  </si>
  <si>
    <t>●天敵（コレマンアブラバチ、チリカブリダニ、ミヤコカブリダニ）の利用</t>
    <phoneticPr fontId="43"/>
  </si>
  <si>
    <t>●天敵資材利用による化学農薬散布回数の低減</t>
    <phoneticPr fontId="43"/>
  </si>
  <si>
    <t>https://www.pref.saga.lg.jp/kiji00381022/index.html</t>
    <phoneticPr fontId="43"/>
  </si>
  <si>
    <t>https://www.pref.saga.lg.jp/kiji00381022/3_81022_352649_up_mumbranz.pdf</t>
    <phoneticPr fontId="43"/>
  </si>
  <si>
    <t>https://www.pref.saga.lg.jp/kiji00381022/3_81022_367773_up_47lbqd3v.pdf</t>
    <phoneticPr fontId="43"/>
  </si>
  <si>
    <t>長崎西彼地域農業振興協議会</t>
  </si>
  <si>
    <t>●天敵資材
●防虫ネット（アザミウマ類対策）</t>
    <phoneticPr fontId="43"/>
  </si>
  <si>
    <t>●天敵資材、防虫ネットの活用による化学農薬の散布回数の削減</t>
    <phoneticPr fontId="43"/>
  </si>
  <si>
    <t>https://www.pref.nagasaki.jp/bunrui/shigoto-sangyo/nogyo/midorikeikaku-nagasaki/index.html</t>
    <phoneticPr fontId="43"/>
  </si>
  <si>
    <t>https://www.pref.nagasaki.jp/shared/uploads/2025/08/1756430431.pdf</t>
    <phoneticPr fontId="43"/>
  </si>
  <si>
    <t>https://www.pref.nagasaki.jp/shared/uploads/2025/08/1756430405.pdf</t>
    <phoneticPr fontId="43"/>
  </si>
  <si>
    <t>壱岐地域スマート農業推進協議会</t>
    <phoneticPr fontId="43"/>
  </si>
  <si>
    <t>イタリアンライグラス</t>
  </si>
  <si>
    <t>●ドローンによるいもち病耐性品種の立毛播種
●不耕起播種</t>
    <phoneticPr fontId="43"/>
  </si>
  <si>
    <t>https://www.pref.nagasaki.jp/shared/uploads/2025/08/1756432048.pdf</t>
    <phoneticPr fontId="43"/>
  </si>
  <si>
    <t>https://www.pref.nagasaki.jp/shared/uploads/2025/08/1756432036.pdf</t>
    <phoneticPr fontId="43"/>
  </si>
  <si>
    <t>島原地域農業振興協議会</t>
  </si>
  <si>
    <t>ばれいしょ</t>
  </si>
  <si>
    <t>●抵抗性品種
●疫病初発時期予測システムの導入</t>
    <phoneticPr fontId="43"/>
  </si>
  <si>
    <t>●同左による化学農薬の散布回数の低減</t>
    <phoneticPr fontId="43"/>
  </si>
  <si>
    <t>https://www.pref.nagasaki.jp/shared/uploads/2025/08/1756431509.pdf</t>
    <phoneticPr fontId="43"/>
  </si>
  <si>
    <t>https://www.pref.nagasaki.jp/shared/uploads/2025/08/1756431494.pdf</t>
    <phoneticPr fontId="43"/>
  </si>
  <si>
    <t>県北地域農業振興協議会</t>
    <phoneticPr fontId="7"/>
  </si>
  <si>
    <t>●防虫ネット
●天敵製剤（アザミウマ防除）</t>
    <rPh sb="1" eb="3">
      <t>ボウチュウ</t>
    </rPh>
    <rPh sb="8" eb="10">
      <t>テンテキ</t>
    </rPh>
    <rPh sb="10" eb="12">
      <t>セイザイ</t>
    </rPh>
    <rPh sb="18" eb="20">
      <t>ボウジョ</t>
    </rPh>
    <phoneticPr fontId="43"/>
  </si>
  <si>
    <t>https://www.pref.nagasaki.jp/shared/uploads/2025/08/1756432371.pdf</t>
    <phoneticPr fontId="43"/>
  </si>
  <si>
    <t>https://www.pref.nagasaki.jp/shared/uploads/2025/08/1756432350.pdf</t>
    <phoneticPr fontId="43"/>
  </si>
  <si>
    <t>五島市農業振興対策協議会技術者会</t>
    <phoneticPr fontId="7"/>
  </si>
  <si>
    <t>かぼちゃ</t>
    <phoneticPr fontId="43"/>
  </si>
  <si>
    <t>●有機質肥料</t>
  </si>
  <si>
    <t>https://www.pref.nagasaki.jp/shared/uploads/2025/08/1756431747.pdf</t>
    <phoneticPr fontId="43"/>
  </si>
  <si>
    <t>https://www.pref.nagasaki.jp/shared/uploads/2025/08/1756431733.pdf</t>
    <phoneticPr fontId="43"/>
  </si>
  <si>
    <t>カーネーション</t>
  </si>
  <si>
    <t>●赤色LED（アザミウマ防除）</t>
    <rPh sb="12" eb="14">
      <t>ボウジョ</t>
    </rPh>
    <phoneticPr fontId="43"/>
  </si>
  <si>
    <t>●赤色LEDの活用による化学農薬散布回数の削減</t>
    <phoneticPr fontId="43"/>
  </si>
  <si>
    <t>https://www.pref.nagasaki.jp/shared/uploads/2025/08/1756431109.pdf</t>
    <phoneticPr fontId="43"/>
  </si>
  <si>
    <t>https://www.pref.nagasaki.jp/shared/uploads/2025/08/1756431058.pdf</t>
    <phoneticPr fontId="43"/>
  </si>
  <si>
    <t>熊本県</t>
  </si>
  <si>
    <t>山都町グリーンな栽培体系研究協議会</t>
  </si>
  <si>
    <t>●竹堆肥による土壌改良
●秋耕
●堆肥（農業支援サービスの活用）
●ドローンセンシングによる施肥マップの作成
●BLOF営農管理システム導入等の実施</t>
  </si>
  <si>
    <t>●リモコン式除草機（畦畔の雑草管理）</t>
  </si>
  <si>
    <t>大分県</t>
    <rPh sb="0" eb="2">
      <t>オオイタ</t>
    </rPh>
    <rPh sb="2" eb="3">
      <t>ケン</t>
    </rPh>
    <phoneticPr fontId="7"/>
  </si>
  <si>
    <t>大分県</t>
    <rPh sb="0" eb="3">
      <t>オオイタケン</t>
    </rPh>
    <phoneticPr fontId="7"/>
  </si>
  <si>
    <t>●アブラバチによるアブラムシ防除
●光反射資材によるアザミウマ防除
●ミツバチへの影響の少ない農薬防除体系実証</t>
    <rPh sb="14" eb="16">
      <t>ボウジョ</t>
    </rPh>
    <rPh sb="18" eb="21">
      <t>ヒカリハンシャ</t>
    </rPh>
    <rPh sb="21" eb="23">
      <t>シザイ</t>
    </rPh>
    <rPh sb="31" eb="33">
      <t>ボウジョ</t>
    </rPh>
    <rPh sb="41" eb="43">
      <t>エイキョウ</t>
    </rPh>
    <rPh sb="44" eb="45">
      <t>スク</t>
    </rPh>
    <rPh sb="47" eb="49">
      <t>ノウヤク</t>
    </rPh>
    <rPh sb="49" eb="51">
      <t>ボウジョ</t>
    </rPh>
    <rPh sb="51" eb="53">
      <t>タイケイ</t>
    </rPh>
    <rPh sb="53" eb="55">
      <t>ジッショウ</t>
    </rPh>
    <phoneticPr fontId="43"/>
  </si>
  <si>
    <t>●アブラバチによるアブラムシ防除
●光反射資材によるアザミウマ防除</t>
    <rPh sb="14" eb="16">
      <t>ボウジョ</t>
    </rPh>
    <rPh sb="18" eb="21">
      <t>ヒカリハンシャ</t>
    </rPh>
    <rPh sb="21" eb="23">
      <t>シザイ</t>
    </rPh>
    <rPh sb="31" eb="33">
      <t>ボウジョ</t>
    </rPh>
    <phoneticPr fontId="43"/>
  </si>
  <si>
    <t>https://www.pref.oita.jp/soshiki/15060/guriinataikeiitigo.html</t>
    <phoneticPr fontId="43"/>
  </si>
  <si>
    <t>https://www.pref.oita.jp/uploaded/life/2295083_4455849_misc.pdf</t>
    <phoneticPr fontId="43"/>
  </si>
  <si>
    <t>https://www.pref.oita.jp/uploaded/life/2295083_4455952_misc.pdf</t>
    <phoneticPr fontId="43"/>
  </si>
  <si>
    <t>おおいたグリーンな栽培体系推進協議会</t>
  </si>
  <si>
    <t>パプリカ</t>
    <phoneticPr fontId="5"/>
  </si>
  <si>
    <t>●在来タバコカスミカメによるタバココナジラミ、アザミウマ防除
●スワルスキーカブリダニパック製剤によるアザミウマ防除
●光反射防虫ネット等を活用した別作型からの物理的害虫侵入抑制対策
●抵抗性品種の活用</t>
    <phoneticPr fontId="43"/>
  </si>
  <si>
    <t>https://www.pref.oita.jp/soshiki/11610/bellpepper.html</t>
    <phoneticPr fontId="43"/>
  </si>
  <si>
    <t>https://www.pref.oita.jp/uploaded/life/2286759_4401271_misc.pdf</t>
    <phoneticPr fontId="43"/>
  </si>
  <si>
    <t>https://www.pref.oita.jp/uploaded/life/2286759_4401272_misc.pdf</t>
    <phoneticPr fontId="43"/>
  </si>
  <si>
    <t>串間市バイオ炭普及協議会</t>
  </si>
  <si>
    <t>●バイオ炭の農地施用</t>
    <phoneticPr fontId="43"/>
  </si>
  <si>
    <t>●バイオ炭の農地施用による施肥作業時間低減</t>
    <rPh sb="13" eb="19">
      <t>セヒサギョウジカン</t>
    </rPh>
    <rPh sb="19" eb="21">
      <t>テイゲン</t>
    </rPh>
    <phoneticPr fontId="43"/>
  </si>
  <si>
    <t>https://aoifarm-gr.com/news/%E7%94%A3%E5%9C%B0%E6%88%A6%E7%95%A5%E3%81%AB%E3%81%A4%E3%81%84%E3%81%A6</t>
    <phoneticPr fontId="43"/>
  </si>
  <si>
    <t>鹿児島県</t>
    <rPh sb="0" eb="3">
      <t>カゴシマ</t>
    </rPh>
    <rPh sb="3" eb="4">
      <t>ケン</t>
    </rPh>
    <phoneticPr fontId="46"/>
  </si>
  <si>
    <t>大麦大国</t>
    <rPh sb="0" eb="2">
      <t>オオムギ</t>
    </rPh>
    <rPh sb="2" eb="4">
      <t>オオコク</t>
    </rPh>
    <phoneticPr fontId="46"/>
  </si>
  <si>
    <t>いも類、麦類</t>
    <rPh sb="4" eb="6">
      <t>ムギルイ</t>
    </rPh>
    <phoneticPr fontId="43"/>
  </si>
  <si>
    <t>かんしょ、大麦若葉</t>
    <rPh sb="5" eb="9">
      <t>オオムギワカバ</t>
    </rPh>
    <phoneticPr fontId="43"/>
  </si>
  <si>
    <t>●ペレット堆肥と液肥の活用</t>
    <rPh sb="5" eb="7">
      <t>タイヒ</t>
    </rPh>
    <rPh sb="8" eb="10">
      <t>エキヒ</t>
    </rPh>
    <rPh sb="11" eb="13">
      <t>カツヨウ</t>
    </rPh>
    <phoneticPr fontId="43"/>
  </si>
  <si>
    <t>https://www.city.hioki.kagoshima.jp/nousei/sangyo-business/sangyo/nogyo/documents/nousei.html</t>
    <phoneticPr fontId="43"/>
  </si>
  <si>
    <t>https://www.city.hioki.kagoshima.jp/documents/14027/manyuaru.pdf</t>
    <phoneticPr fontId="43"/>
  </si>
  <si>
    <t>https://www.city.hioki.kagoshima.jp/documents/14027/sanntisennryaku.pdf</t>
    <phoneticPr fontId="43"/>
  </si>
  <si>
    <t>キク、ソリダゴ</t>
  </si>
  <si>
    <t>●スマート農業機械の活用（無線式門型防除機）</t>
    <phoneticPr fontId="43"/>
  </si>
  <si>
    <t>https://www.town.wadomari.lg.jp/keizai/midori.html</t>
    <phoneticPr fontId="43"/>
  </si>
  <si>
    <t>https://www.town.wadomari.lg.jp/documents/6648/midori_manyuaru.pdf</t>
    <phoneticPr fontId="43"/>
  </si>
  <si>
    <t>https://www.town.wadomari.lg.jp/documents/6648/midori_0328.pdf</t>
    <phoneticPr fontId="43"/>
  </si>
  <si>
    <t>伊仙町有機農業推進協議会</t>
  </si>
  <si>
    <t>●有機質資材（堆肥、微生物資材、緑肥）の活用による病害抑制
●分析に基づく施肥設計</t>
    <rPh sb="7" eb="9">
      <t>タイヒ</t>
    </rPh>
    <rPh sb="10" eb="13">
      <t>ビセイブツ</t>
    </rPh>
    <rPh sb="13" eb="15">
      <t>シザイ</t>
    </rPh>
    <rPh sb="16" eb="18">
      <t>リョクヒ</t>
    </rPh>
    <phoneticPr fontId="43"/>
  </si>
  <si>
    <t>●ドローンでの微生物資材散布による省力化</t>
    <phoneticPr fontId="43"/>
  </si>
  <si>
    <t>https://www.town.isen.kagoshima.jp/keizai/engei/r6engei/gurisapohoukoku.html</t>
    <phoneticPr fontId="43"/>
  </si>
  <si>
    <t>https://www.town.isen.kagoshima.jp/documents/3195/manyuaru.pdf</t>
    <phoneticPr fontId="43"/>
  </si>
  <si>
    <t>グリーンな栽培体系マニュアル・産地戦略の策定地区一覧</t>
    <rPh sb="15" eb="19">
      <t>サンチセンリャク</t>
    </rPh>
    <rPh sb="20" eb="26">
      <t>サクテイチクイチラン</t>
    </rPh>
    <phoneticPr fontId="6"/>
  </si>
  <si>
    <t>掲載ページ</t>
    <rPh sb="0" eb="2">
      <t>ケイサイ</t>
    </rPh>
    <phoneticPr fontId="6"/>
  </si>
  <si>
    <t>掲載ページURL</t>
    <rPh sb="0" eb="2">
      <t>ケイサイ</t>
    </rPh>
    <phoneticPr fontId="6"/>
  </si>
  <si>
    <t>環境にやさしい栽培技術</t>
    <rPh sb="0" eb="2">
      <t>カンキョウ</t>
    </rPh>
    <rPh sb="7" eb="11">
      <t>サイバイギジュツ</t>
    </rPh>
    <phoneticPr fontId="6"/>
  </si>
  <si>
    <t>R5</t>
    <phoneticPr fontId="6"/>
  </si>
  <si>
    <t>R4</t>
    <phoneticPr fontId="6"/>
  </si>
  <si>
    <t>02</t>
  </si>
  <si>
    <t>●クロルピクリン剤の代替農薬（ユニフォーム粒剤）によるながいも根腐病対策</t>
    <rPh sb="8" eb="9">
      <t>ザイ</t>
    </rPh>
    <rPh sb="10" eb="14">
      <t>ダイタイノウヤク</t>
    </rPh>
    <rPh sb="21" eb="23">
      <t>リュウザイ</t>
    </rPh>
    <rPh sb="31" eb="33">
      <t>ネグサ</t>
    </rPh>
    <rPh sb="33" eb="34">
      <t>ビョウ</t>
    </rPh>
    <rPh sb="34" eb="36">
      <t>タイサク</t>
    </rPh>
    <phoneticPr fontId="6"/>
  </si>
  <si>
    <t>●クロルピクリン剤の代替農薬（ユニフォーム粒剤）による被覆等作業工程の省力化</t>
    <rPh sb="8" eb="9">
      <t>ザイ</t>
    </rPh>
    <rPh sb="10" eb="14">
      <t>ダイタイノウヤク</t>
    </rPh>
    <rPh sb="21" eb="23">
      <t>リュウザイ</t>
    </rPh>
    <rPh sb="27" eb="30">
      <t>ヒフクトウ</t>
    </rPh>
    <rPh sb="30" eb="32">
      <t>サギョウ</t>
    </rPh>
    <rPh sb="32" eb="34">
      <t>コウテイ</t>
    </rPh>
    <rPh sb="35" eb="38">
      <t>ショウリョクカ</t>
    </rPh>
    <phoneticPr fontId="6"/>
  </si>
  <si>
    <t>https://www.pref.aomori.lg.jp/soshiki/nourin/nosui/daitaizai_manualR4.html</t>
    <phoneticPr fontId="6"/>
  </si>
  <si>
    <t>https://www.pref.aomori.lg.jp/soshiki/nourin/nosui/files/greenmanualR4.pdf</t>
    <phoneticPr fontId="6"/>
  </si>
  <si>
    <t>06</t>
  </si>
  <si>
    <t>●紫外線カットフィルム
●発生予察による適期防除
●新たな抵抗性品種の導入</t>
    <phoneticPr fontId="6"/>
  </si>
  <si>
    <t>●紫外線カットフィルム
●発生予察による適期防除
●新たな抵抗性品種導入</t>
    <phoneticPr fontId="6"/>
  </si>
  <si>
    <t>https://www.pref.miyagi.jp/soshiki/msnokai/gurisapo.html</t>
    <phoneticPr fontId="6"/>
  </si>
  <si>
    <t>●バイオマス由来を含む生分解性マルチへの転換</t>
    <phoneticPr fontId="6"/>
  </si>
  <si>
    <t>●生分解性マルチ使用
●ズッキーニの立体栽培（作業姿勢改善による負荷軽減）</t>
    <rPh sb="23" eb="25">
      <t>サギョウ</t>
    </rPh>
    <rPh sb="25" eb="27">
      <t>シセイ</t>
    </rPh>
    <rPh sb="27" eb="29">
      <t>カイゼン</t>
    </rPh>
    <rPh sb="32" eb="34">
      <t>フカ</t>
    </rPh>
    <rPh sb="34" eb="36">
      <t>ケイゲン</t>
    </rPh>
    <phoneticPr fontId="6"/>
  </si>
  <si>
    <t>https://www.pref.miyagi.jp/site/khnokai/techno-yasai.html</t>
    <phoneticPr fontId="6"/>
  </si>
  <si>
    <t>●ペースト肥料の側条施用（プラスチック肥料の代替）
●中干し期間の延長</t>
    <rPh sb="5" eb="7">
      <t>ヒリョウ</t>
    </rPh>
    <rPh sb="8" eb="10">
      <t>ソクジョウ</t>
    </rPh>
    <rPh sb="10" eb="12">
      <t>セヨウ</t>
    </rPh>
    <rPh sb="19" eb="21">
      <t>ヒリョウ</t>
    </rPh>
    <rPh sb="22" eb="24">
      <t>ダイタイ</t>
    </rPh>
    <rPh sb="27" eb="35">
      <t>ナカボシシキカンノエンチョウ</t>
    </rPh>
    <phoneticPr fontId="6"/>
  </si>
  <si>
    <t>●ドローンによる追肥</t>
    <rPh sb="8" eb="10">
      <t>ツイヒ</t>
    </rPh>
    <phoneticPr fontId="6"/>
  </si>
  <si>
    <t>https://www.miyagitome.or.jp/product/rice/</t>
    <phoneticPr fontId="6"/>
  </si>
  <si>
    <t>●発生予察情報と病害虫発生状況の確認</t>
    <rPh sb="1" eb="7">
      <t>ハッセイヨサツジョウホウ</t>
    </rPh>
    <rPh sb="8" eb="11">
      <t>ビョウガイチュウ</t>
    </rPh>
    <rPh sb="11" eb="15">
      <t>ハッセイジョウキョウ</t>
    </rPh>
    <rPh sb="16" eb="18">
      <t>カクニン</t>
    </rPh>
    <phoneticPr fontId="6"/>
  </si>
  <si>
    <t>●自動操舵トラクターによる耕起・畝立て
●２連の畝立て同時施肥機の導入
●ドローン農薬散布</t>
    <rPh sb="1" eb="5">
      <t>ジドウソウダ</t>
    </rPh>
    <rPh sb="13" eb="15">
      <t>コウキ</t>
    </rPh>
    <rPh sb="16" eb="18">
      <t>ウネタテ</t>
    </rPh>
    <rPh sb="22" eb="23">
      <t>レン</t>
    </rPh>
    <rPh sb="24" eb="26">
      <t>ウネタテ</t>
    </rPh>
    <rPh sb="27" eb="32">
      <t>ドウジセヒキ</t>
    </rPh>
    <rPh sb="33" eb="35">
      <t>ドウニュウ</t>
    </rPh>
    <rPh sb="41" eb="45">
      <t>ノウヤクサンプ</t>
    </rPh>
    <phoneticPr fontId="6"/>
  </si>
  <si>
    <t>https://www.pref.akita.lg.jp/pages/archive/71316</t>
    <phoneticPr fontId="6"/>
  </si>
  <si>
    <t>●秋耕</t>
    <phoneticPr fontId="6"/>
  </si>
  <si>
    <t>●自動水管理システム
●リモコン草刈機</t>
    <phoneticPr fontId="6"/>
  </si>
  <si>
    <t>https://www.pref.fukushima.lg.jp/sec/36240a/magazine-hukyu.html</t>
    <phoneticPr fontId="6"/>
  </si>
  <si>
    <t>02,03,04</t>
    <phoneticPr fontId="6"/>
  </si>
  <si>
    <t>●中干し期間の延長</t>
    <rPh sb="4" eb="6">
      <t>キカン</t>
    </rPh>
    <phoneticPr fontId="6"/>
  </si>
  <si>
    <t xml:space="preserve">●水稲直播栽培（乾田直播、ドローン直播、無コーティング種子の代かき同時浅層土中は種） </t>
    <phoneticPr fontId="6"/>
  </si>
  <si>
    <t>●有機質肥料</t>
    <rPh sb="1" eb="6">
      <t>ユウキシツヒリョウ</t>
    </rPh>
    <phoneticPr fontId="6"/>
  </si>
  <si>
    <t xml:space="preserve">●施肥播種機（施肥、播種を同時実施） </t>
    <phoneticPr fontId="6"/>
  </si>
  <si>
    <t>https://www.town.tadami.lg.jp/lifeguide/cat100/004245.html</t>
    <phoneticPr fontId="6"/>
  </si>
  <si>
    <t>水稲、かんしょ</t>
    <phoneticPr fontId="6"/>
  </si>
  <si>
    <t>水稲、いも類</t>
    <rPh sb="0" eb="2">
      <t>スイトウ</t>
    </rPh>
    <rPh sb="5" eb="6">
      <t>ルイ</t>
    </rPh>
    <phoneticPr fontId="6"/>
  </si>
  <si>
    <t>●もみ殻と米ぬか等由来のペレット堆肥施用</t>
    <phoneticPr fontId="6"/>
  </si>
  <si>
    <t>（水稲）
●ドローンによる湛水直播
（かんしょ）
●生分解性マルチ</t>
    <phoneticPr fontId="6"/>
  </si>
  <si>
    <t>https://www.town.goka.lg.jp/kurashi-machi-shigoto/gyousei/machizukuri/sanngyou/nougyou-nouchi/nougyou/osirase/page005005.html</t>
    <phoneticPr fontId="6"/>
  </si>
  <si>
    <t>●土壌分析による地力を考慮した適正施肥
●生分解性マルチの利用</t>
    <rPh sb="1" eb="5">
      <t>ドジョウブンセキ</t>
    </rPh>
    <phoneticPr fontId="6"/>
  </si>
  <si>
    <t>●生分解性マルチの利用</t>
    <rPh sb="1" eb="5">
      <t>セイブンカイセイ</t>
    </rPh>
    <rPh sb="9" eb="11">
      <t>リヨウ</t>
    </rPh>
    <phoneticPr fontId="6"/>
  </si>
  <si>
    <t>https://www.pref.ibaraki.jp/nourinsuisan/nishinourin/yunofu/keiei/r4gurisapo.html</t>
    <phoneticPr fontId="6"/>
  </si>
  <si>
    <t>●土壌診断に基づく施肥</t>
    <rPh sb="1" eb="3">
      <t>ドジョウ</t>
    </rPh>
    <phoneticPr fontId="6"/>
  </si>
  <si>
    <t>●生分解性マルチ</t>
    <rPh sb="1" eb="5">
      <t>セイブンカイセイ</t>
    </rPh>
    <phoneticPr fontId="6"/>
  </si>
  <si>
    <t>●土壌分析に基づく土壌改良</t>
    <phoneticPr fontId="6"/>
  </si>
  <si>
    <t>●ドローンセンシングによる圃場確認・圃場管理及び映像共有
●太陽熱消毒による雑草処理</t>
    <rPh sb="40" eb="42">
      <t>ショリ</t>
    </rPh>
    <phoneticPr fontId="6"/>
  </si>
  <si>
    <t>https://www.pref.ibaraki.jp/nourinsuisan/hokunourin/miyanofu/keiei/green.html</t>
    <phoneticPr fontId="6"/>
  </si>
  <si>
    <t>●緑色防蛾灯
●生分解性マルチ</t>
    <rPh sb="1" eb="3">
      <t>ミドリイロ</t>
    </rPh>
    <rPh sb="3" eb="6">
      <t>ボウガトウ</t>
    </rPh>
    <rPh sb="8" eb="12">
      <t>セイブンカイセイ</t>
    </rPh>
    <phoneticPr fontId="6"/>
  </si>
  <si>
    <t>https://www.pref.ibaraki.jp/nourinsuisan/ounourin/kasanofu/kasama/index.html</t>
    <phoneticPr fontId="6"/>
  </si>
  <si>
    <t>●天敵昆虫（ミヤコカブリダニ、チリカブリダニ）の活用
●天敵昆虫の活用により、農薬散布機械を使用しないことによるCO2削減
●炭酸ガスによる苗消毒</t>
    <phoneticPr fontId="6"/>
  </si>
  <si>
    <t>●天敵昆虫（ミヤコカブリダニ、チリカブリダニ）の活用</t>
    <phoneticPr fontId="6"/>
  </si>
  <si>
    <t>https://www.pref.ibaraki.jp/soshiki/nourinsuisan/rokkonourin/namenofu/index.html</t>
    <phoneticPr fontId="6"/>
  </si>
  <si>
    <t>●ドローンによる農薬散布
●生分解性マルチ</t>
    <rPh sb="17" eb="18">
      <t>セイ</t>
    </rPh>
    <phoneticPr fontId="6"/>
  </si>
  <si>
    <t>●紫色ＬＥＤを利用した土着天敵誘引と温存植物への定着促進
●農薬天敵を用いた防除</t>
    <phoneticPr fontId="6"/>
  </si>
  <si>
    <t>●化学肥料の代替としての堆肥活用
●簡易迅速評価法に基づく施肥設計</t>
    <phoneticPr fontId="6"/>
  </si>
  <si>
    <t>●一発耕起播種機を用いた播種作業
●狭畦栽培</t>
    <phoneticPr fontId="6"/>
  </si>
  <si>
    <t>●高畝マルチ（有孔防虫マルチ）
●赤色防虫ネット
●遮熱シート（株消耗が抑制されることによる施肥量の削減）
●液肥混入器と点滴チューブを用いた、収穫量に対応する施肥量と施肥方法</t>
    <rPh sb="32" eb="33">
      <t>カブ</t>
    </rPh>
    <rPh sb="33" eb="35">
      <t>ショウモウ</t>
    </rPh>
    <rPh sb="36" eb="38">
      <t>ヨクセイ</t>
    </rPh>
    <rPh sb="46" eb="49">
      <t>セヒリョウ</t>
    </rPh>
    <rPh sb="50" eb="52">
      <t>サクゲン</t>
    </rPh>
    <phoneticPr fontId="6"/>
  </si>
  <si>
    <t>●高畝マルチ（有孔防虫マルチ）
●赤色防虫ネット
●液肥混入器と点滴チューブを用いた、収穫量に対応する施肥量と施肥方法</t>
    <phoneticPr fontId="6"/>
  </si>
  <si>
    <t>10</t>
  </si>
  <si>
    <t>●緑肥作物（エンバク、ライムギ）の活用
●抵抗性品種（あきめき）の活用</t>
    <phoneticPr fontId="6"/>
  </si>
  <si>
    <t>●抵抗性品種（あきめき）の活用
●菌密度診断の導入
●ドローンを活用した緑肥播種</t>
    <phoneticPr fontId="6"/>
  </si>
  <si>
    <t>https://www.pref.gunma.jp/page/612392.html</t>
    <phoneticPr fontId="6"/>
  </si>
  <si>
    <t>●堆肥の活用</t>
    <phoneticPr fontId="6"/>
  </si>
  <si>
    <t>●不耕起栽培
●立毛乾燥</t>
    <phoneticPr fontId="6"/>
  </si>
  <si>
    <t>●天敵製剤（スワルスキーカブリダニ・ミヤコカブリダニ）
●選択性農薬
●土着天敵温存植物（マリーゴールド）（ハダニ類、アザミウマ類等の微小害虫対策）
●発生予察に基づく適期防除（オオタバコガ対策）</t>
    <phoneticPr fontId="6"/>
  </si>
  <si>
    <t>●糖含有資材による土壌還元消毒</t>
    <phoneticPr fontId="6"/>
  </si>
  <si>
    <t xml:space="preserve"> ●ブレンドキャスタや堆肥散布車等の使用による散布労力の削減</t>
    <rPh sb="23" eb="27">
      <t>サンプロウリョク</t>
    </rPh>
    <phoneticPr fontId="6"/>
  </si>
  <si>
    <t>https://www.pref.saitama.lg.jp/a0907/midorikouhukin.html</t>
    <phoneticPr fontId="6"/>
  </si>
  <si>
    <t>●バイオ炭及び有機質資材（堆肥）の活用</t>
    <phoneticPr fontId="6"/>
  </si>
  <si>
    <t xml:space="preserve">●捕虫トラップの活用 </t>
    <phoneticPr fontId="6"/>
  </si>
  <si>
    <t>●糖含有珪藻土による土壌還元消毒（センチュウ、フザリウム菌対策）</t>
    <phoneticPr fontId="6"/>
  </si>
  <si>
    <t>●紫外光照射（ＵＶ－B）による病害虫防除</t>
    <phoneticPr fontId="6"/>
  </si>
  <si>
    <t>●紫外光照射（ＵＶ－B）の活用による農薬散布回数の削減</t>
    <phoneticPr fontId="6"/>
  </si>
  <si>
    <t>●プラスティックコーティングの流出防止技術と代替緩効性一発肥料「楽まきくん早生一発」の活用
●省力的でドリフトが少ない病害虫防除方法（ドローン、水稲箱処理剤）の活用
●化学農薬からJAS認定の薬剤スクミンベイト３への変更</t>
    <phoneticPr fontId="6"/>
  </si>
  <si>
    <t>●ドローンによるジャンボタニシ防除</t>
    <phoneticPr fontId="6"/>
  </si>
  <si>
    <t>https://www.pref.chiba.lg.jp/ap-katori/gurisapo.html</t>
    <phoneticPr fontId="6"/>
  </si>
  <si>
    <t>●蒸気土壌消毒</t>
    <phoneticPr fontId="6"/>
  </si>
  <si>
    <t>●直播栽培</t>
    <rPh sb="1" eb="3">
      <t>チョクハン</t>
    </rPh>
    <rPh sb="3" eb="5">
      <t>サイバイ</t>
    </rPh>
    <phoneticPr fontId="6"/>
  </si>
  <si>
    <t>●収穫期予測情報に基づく適期防除
●散布用ドローンの活用</t>
    <phoneticPr fontId="6"/>
  </si>
  <si>
    <t>●散布用ドローンの活用</t>
    <phoneticPr fontId="6"/>
  </si>
  <si>
    <t>●デジタル生育予測適期判定技術</t>
    <phoneticPr fontId="6"/>
  </si>
  <si>
    <t>●ドローン散布
●品質管理システム(撒き忘れ確認をIT化)</t>
    <phoneticPr fontId="6"/>
  </si>
  <si>
    <t>●マルチ内局所施用（亜酸化窒素の発生抑制）
●生分解性マルチの使用</t>
    <rPh sb="10" eb="15">
      <t>アサンカチッソ</t>
    </rPh>
    <rPh sb="16" eb="20">
      <t>ハッセイヨクセイ</t>
    </rPh>
    <phoneticPr fontId="6"/>
  </si>
  <si>
    <t>●生分解性マルチの使用</t>
    <phoneticPr fontId="6"/>
  </si>
  <si>
    <t>https://www.pref.yamanashi.jp/nougyo-gjt/green.html</t>
    <phoneticPr fontId="6"/>
  </si>
  <si>
    <t>●防虫ネットの設置による物理的防除
●気門封鎖剤を組み合わせた初発抑制</t>
    <rPh sb="33" eb="35">
      <t>ヨクセイ</t>
    </rPh>
    <phoneticPr fontId="6"/>
  </si>
  <si>
    <t xml:space="preserve"> ●黄色粘着板による発生予察</t>
    <phoneticPr fontId="6"/>
  </si>
  <si>
    <t>https://www.pref.nagano.lg.jp/nogi/midori/midorijoho.html</t>
    <phoneticPr fontId="6"/>
  </si>
  <si>
    <t>●局所施肥技術</t>
    <phoneticPr fontId="6"/>
  </si>
  <si>
    <t>●生分解性マルチの活用</t>
    <rPh sb="1" eb="5">
      <t>セイブンカイセイ</t>
    </rPh>
    <rPh sb="9" eb="11">
      <t>カツヨウ</t>
    </rPh>
    <phoneticPr fontId="6"/>
  </si>
  <si>
    <t>●混合堆肥複合肥料（堆肥入有機ペレット複合肥料）の普及</t>
    <phoneticPr fontId="6"/>
  </si>
  <si>
    <t>●生分解マルチの利用 
●２作利用によるマルチ除去、畝立作業の削減</t>
    <phoneticPr fontId="6"/>
  </si>
  <si>
    <t>●天敵製剤（スパイデックス）
●気門封鎖剤（サフオイル乳剤）</t>
    <phoneticPr fontId="6"/>
  </si>
  <si>
    <t>●ドローンセンシングによる有機質肥料の散布</t>
    <phoneticPr fontId="6"/>
  </si>
  <si>
    <t>●ドローンによる追肥、薬剤散布</t>
    <phoneticPr fontId="6"/>
  </si>
  <si>
    <t>●秋耕
●中干し期間の延長
●側条施肥移植</t>
    <rPh sb="5" eb="13">
      <t>ナカボシシキカンノエンチョウ</t>
    </rPh>
    <phoneticPr fontId="6"/>
  </si>
  <si>
    <t>●側条施肥移植、密植苗の拡大</t>
    <phoneticPr fontId="6"/>
  </si>
  <si>
    <t>●ドローンセンシングによる生育診断に基づいた追肥</t>
    <rPh sb="15" eb="17">
      <t>シンダン</t>
    </rPh>
    <rPh sb="18" eb="19">
      <t>モト</t>
    </rPh>
    <rPh sb="22" eb="24">
      <t>ツイヒ</t>
    </rPh>
    <phoneticPr fontId="6"/>
  </si>
  <si>
    <t>●畝立て同時施肥機
●全自動定植機
●自走式散水機
●乗用型管理機
●ブームスプレーヤー</t>
    <phoneticPr fontId="6"/>
  </si>
  <si>
    <t>https://www.pref.shizuoka.jp/sangyoshigoto/norinjimusho/chutonorin/1046310/1055186.html</t>
    <phoneticPr fontId="6"/>
  </si>
  <si>
    <t>●稲藁分解促進資材のマルチローター（ドローン）散布</t>
    <phoneticPr fontId="6"/>
  </si>
  <si>
    <t>https://www.pref.shizuoka.jp/sangyoshigoto/nogyo/1040858/1055269.html</t>
    <phoneticPr fontId="6"/>
  </si>
  <si>
    <t>●ドローンを活用した農薬散布</t>
    <phoneticPr fontId="6"/>
  </si>
  <si>
    <t>●市内の新たな有機物資材の施用（卵殻、酒粕）
●生分解性マルチの使用</t>
    <phoneticPr fontId="6"/>
  </si>
  <si>
    <t>https://www.city.agano.niigata.jp/soshiki/norinka/1/11360.html</t>
    <phoneticPr fontId="6"/>
  </si>
  <si>
    <t>●自動抑草ロボット</t>
    <phoneticPr fontId="6"/>
  </si>
  <si>
    <t>https://www.city.niigata.lg.jp/business/norinsuisan/nouringyo/nogyo-sesaku/nosei20230630.html</t>
    <phoneticPr fontId="6"/>
  </si>
  <si>
    <t>県央農業振興会議新潟米推進部会</t>
    <phoneticPr fontId="6"/>
  </si>
  <si>
    <t>●乗用除草機を活用した除草管理
●有機質肥料を活用した化学肥料の使用量低減</t>
    <phoneticPr fontId="6"/>
  </si>
  <si>
    <t>●乗用除草機を活用した除草管理</t>
    <phoneticPr fontId="6"/>
  </si>
  <si>
    <t>https://www.pref.niigata.lg.jp/site/sanjou-nogyo/1189636243275.html#sonota</t>
    <phoneticPr fontId="6"/>
  </si>
  <si>
    <t>●基肥施用時期の変更（秋冬季→春季）による窒素肥料の使用量低減</t>
    <rPh sb="11" eb="13">
      <t>アキフユ</t>
    </rPh>
    <rPh sb="13" eb="14">
      <t>キ</t>
    </rPh>
    <rPh sb="15" eb="16">
      <t>ハル</t>
    </rPh>
    <rPh sb="16" eb="17">
      <t>キ</t>
    </rPh>
    <phoneticPr fontId="6"/>
  </si>
  <si>
    <t>●ＩＣＴ気温モニタリング装置の活用による防霜対策に要する労働時間の削減</t>
    <phoneticPr fontId="6"/>
  </si>
  <si>
    <t>https://www.pref.toyama.jp/1612/sangyou/nourinsuisan/nougyou/guri-nnasaibaitaikei.html</t>
    <phoneticPr fontId="6"/>
  </si>
  <si>
    <t>●土壌伝染性病害抵抗性品種への転換
●生分解性マルチの導入</t>
    <phoneticPr fontId="6"/>
  </si>
  <si>
    <t>●生分解性マルチの導入</t>
    <phoneticPr fontId="6"/>
  </si>
  <si>
    <t>●生分解性マルチの導入</t>
    <rPh sb="1" eb="5">
      <t>セイブンカイセイ</t>
    </rPh>
    <rPh sb="9" eb="11">
      <t>ドウニュウ</t>
    </rPh>
    <phoneticPr fontId="6"/>
  </si>
  <si>
    <t>●中干し期間の延長</t>
    <rPh sb="1" eb="9">
      <t>ナカボシシキカンノエンチョウ</t>
    </rPh>
    <phoneticPr fontId="6"/>
  </si>
  <si>
    <t>●ドローンによる病害虫防除</t>
    <rPh sb="8" eb="13">
      <t>ビョウガイチュウボウジョ</t>
    </rPh>
    <phoneticPr fontId="6"/>
  </si>
  <si>
    <t>●有機質肥料の施用</t>
    <rPh sb="1" eb="6">
      <t>ユウキシツヒリョウ</t>
    </rPh>
    <rPh sb="7" eb="9">
      <t>セヨウ</t>
    </rPh>
    <phoneticPr fontId="6"/>
  </si>
  <si>
    <t>●水管理システムによる水位の遠隔管理</t>
    <rPh sb="1" eb="4">
      <t>ミズカンリ</t>
    </rPh>
    <rPh sb="11" eb="13">
      <t>スイイ</t>
    </rPh>
    <rPh sb="14" eb="18">
      <t>エンカクカンリ</t>
    </rPh>
    <phoneticPr fontId="6"/>
  </si>
  <si>
    <t>●ペースト2段施肥技術
●成分回数の少ない農薬・微生物資材の活用</t>
    <phoneticPr fontId="6"/>
  </si>
  <si>
    <t>●スタブルカルチの活用による耕起作業の効率化</t>
    <phoneticPr fontId="6"/>
  </si>
  <si>
    <t>●法面草刈り機による雑草管理</t>
    <phoneticPr fontId="6"/>
  </si>
  <si>
    <t>●プラスチックを使用しない緩効性肥料への切り替え
●ペースト2段階施肥技術
●ペースト肥料と農薬の同時施用</t>
    <phoneticPr fontId="6"/>
  </si>
  <si>
    <t>●ペースト2段階施肥技術
●密苗
●ペースト肥料と農薬の同時施用</t>
    <phoneticPr fontId="6"/>
  </si>
  <si>
    <t>●ペースト2段施肥技術（プラ不使用）
●有機質資材の導入</t>
    <rPh sb="14" eb="17">
      <t>フシヨウ</t>
    </rPh>
    <phoneticPr fontId="6"/>
  </si>
  <si>
    <t>●ペースト2段施肥技術
●密苗（苗生産や運搬費用の低減）
●自動水口による水管理作業の効率化</t>
    <rPh sb="16" eb="19">
      <t>ナエセイサン</t>
    </rPh>
    <rPh sb="20" eb="24">
      <t>ウンパンヒヨウ</t>
    </rPh>
    <rPh sb="25" eb="27">
      <t>テイゲン</t>
    </rPh>
    <phoneticPr fontId="6"/>
  </si>
  <si>
    <t>能登やさい出荷協議会</t>
    <phoneticPr fontId="6"/>
  </si>
  <si>
    <t>カボチャ</t>
    <phoneticPr fontId="6"/>
  </si>
  <si>
    <t>●堆肥等有機質資材の施用</t>
    <rPh sb="1" eb="3">
      <t>タイヒ</t>
    </rPh>
    <rPh sb="3" eb="4">
      <t>トウ</t>
    </rPh>
    <rPh sb="4" eb="9">
      <t>ユウキシツシザイ</t>
    </rPh>
    <rPh sb="10" eb="12">
      <t>セヨウ</t>
    </rPh>
    <phoneticPr fontId="6"/>
  </si>
  <si>
    <t>●生分解性マルチ
●ドローンによる防除</t>
    <rPh sb="1" eb="5">
      <t>セイブンカイセイ</t>
    </rPh>
    <rPh sb="17" eb="19">
      <t>ボウジョ</t>
    </rPh>
    <phoneticPr fontId="6"/>
  </si>
  <si>
    <t>●ラジコンホバークラフト導入
●バイオ炭の施用</t>
    <phoneticPr fontId="6"/>
  </si>
  <si>
    <t>●無人田植え機（直進アシスト機能付き田植機）
●ドローン等によるセンシングと無人ヘリ施肥</t>
    <phoneticPr fontId="6"/>
  </si>
  <si>
    <t>●堆肥または腐植質資材の施用による保肥力向上
●有機質肥料利用による化学肥料の削減
●畝内施肥機利用による施肥量の削減
●緑肥作付けによる根こぶ病予防および地力維持</t>
    <phoneticPr fontId="6"/>
  </si>
  <si>
    <t xml:space="preserve"> ●農業用ドローン防除による防除の効率化 </t>
    <phoneticPr fontId="6"/>
  </si>
  <si>
    <t>●有機質肥料の施用
●バイオマス由来の生分解性マルチの導入</t>
    <phoneticPr fontId="6"/>
  </si>
  <si>
    <t>●生分解性マルチの導入
●農業用ドローン防除</t>
    <phoneticPr fontId="6"/>
  </si>
  <si>
    <t>●農業用ドローンを活用したサトイモ疫病の面的一斉防除
●生分解性マルチの使用</t>
    <phoneticPr fontId="6"/>
  </si>
  <si>
    <t>●生分解性マルチと子ズイキ刈り省略栽培を組み合わせた省力多収技術
●農業用ドローンによる防除</t>
    <phoneticPr fontId="6"/>
  </si>
  <si>
    <t>https://www.pref.fukui.lg.jp/doc/okuetsu-noso/sienbu/green_sanchisenryaku.html</t>
    <phoneticPr fontId="6"/>
  </si>
  <si>
    <t>（梨）
●ロボット除草機による除草剤散布回数の削減技術
●落葉収集機による黒星病防除回数の削減技術</t>
    <rPh sb="1" eb="2">
      <t>ナシ</t>
    </rPh>
    <phoneticPr fontId="6"/>
  </si>
  <si>
    <t>（梨）
●ロボット除草機による省力化技術
●落葉収集機による軽作業化技術</t>
    <rPh sb="1" eb="2">
      <t>ナシ</t>
    </rPh>
    <phoneticPr fontId="6"/>
  </si>
  <si>
    <t>ねぎ</t>
    <phoneticPr fontId="6"/>
  </si>
  <si>
    <t>（ネギ）
●黄色粘着板を使ったネギハモグリバエ発生予察に基づく農薬散布技術</t>
    <phoneticPr fontId="6"/>
  </si>
  <si>
    <t>（ネギ）
 ●ドローンを使った防除技術</t>
    <phoneticPr fontId="6"/>
  </si>
  <si>
    <t>にんじん</t>
    <phoneticPr fontId="6"/>
  </si>
  <si>
    <t>（ニンジン）
●堆肥等の有機質資材の投入技術</t>
    <rPh sb="8" eb="10">
      <t>タイヒ</t>
    </rPh>
    <phoneticPr fontId="6"/>
  </si>
  <si>
    <t>（ニンジン）
●ドローンを使った防除技術</t>
    <phoneticPr fontId="6"/>
  </si>
  <si>
    <t>●緑肥と非プラスチック被覆肥料</t>
    <phoneticPr fontId="6"/>
  </si>
  <si>
    <t>●ドローンや無人ヘリによる省力的追肥</t>
    <phoneticPr fontId="6"/>
  </si>
  <si>
    <t>●土壌分析に基づく適正な肥培管理による有機農業の推進
●プラスチックマルチに代替するマルチ資材の使用</t>
    <phoneticPr fontId="6"/>
  </si>
  <si>
    <t>●作終了後にすき込めるマルチ資材の使用
●除草ロボット</t>
    <phoneticPr fontId="6"/>
  </si>
  <si>
    <t>●中干し期間の延長
●秋耕</t>
    <rPh sb="1" eb="9">
      <t>ナカボシシキカンノエンチョウ</t>
    </rPh>
    <rPh sb="11" eb="13">
      <t>シュウコウ</t>
    </rPh>
    <phoneticPr fontId="6"/>
  </si>
  <si>
    <t>●ドローン防除</t>
    <rPh sb="5" eb="7">
      <t>ボウジョ</t>
    </rPh>
    <phoneticPr fontId="6"/>
  </si>
  <si>
    <t>●生物農薬利用による化学合成農薬削減
●もみ殻くん炭を利用した土壌改良</t>
    <phoneticPr fontId="6"/>
  </si>
  <si>
    <t>●生物農薬資材（ミヤコカブリダニ）利用によるハダニ防除回数の削減
●強力保持テープナーを用いたナシ誘引作業の省力化</t>
    <phoneticPr fontId="6"/>
  </si>
  <si>
    <t>●環境モニタリング装置
●微生物農薬の活用</t>
    <phoneticPr fontId="6"/>
  </si>
  <si>
    <t>●有機資材使用による化学肥料（プラ肥料）の使用量低減
●化学農薬の有効成分数の低減</t>
    <rPh sb="1" eb="5">
      <t>ユウキシザイ</t>
    </rPh>
    <rPh sb="5" eb="7">
      <t>シヨウ</t>
    </rPh>
    <rPh sb="10" eb="14">
      <t>カガクヒリョウ</t>
    </rPh>
    <rPh sb="17" eb="19">
      <t>ヒリョウ</t>
    </rPh>
    <rPh sb="21" eb="24">
      <t>シヨウリョウ</t>
    </rPh>
    <rPh sb="24" eb="26">
      <t>テイゲン</t>
    </rPh>
    <rPh sb="28" eb="32">
      <t>カガクノウヤク</t>
    </rPh>
    <rPh sb="33" eb="38">
      <t>ユウコウセイブンスウ</t>
    </rPh>
    <rPh sb="39" eb="41">
      <t>テイゲン</t>
    </rPh>
    <phoneticPr fontId="6"/>
  </si>
  <si>
    <t>●Z-GISによる土地マップを活用した圃場管理
●ザルビオによる生育診断を活用した栽培管理</t>
    <rPh sb="9" eb="11">
      <t>トチ</t>
    </rPh>
    <rPh sb="15" eb="17">
      <t>カツヨウ</t>
    </rPh>
    <rPh sb="19" eb="23">
      <t>ホジョウカンリ</t>
    </rPh>
    <rPh sb="32" eb="36">
      <t>セイイクシンダン</t>
    </rPh>
    <rPh sb="37" eb="39">
      <t>カツヨウ</t>
    </rPh>
    <rPh sb="41" eb="45">
      <t>サイバイカンリ</t>
    </rPh>
    <phoneticPr fontId="6"/>
  </si>
  <si>
    <t>https://www.pref.mie.lg.jp/TNORIN/HP/m0121200081.htm</t>
    <phoneticPr fontId="6"/>
  </si>
  <si>
    <t>●イチゴ苗の高濃度炭酸ガス施用
●天敵放飼によるハダニ類防除
●堆肥、発酵ボカシ肥料、有機液肥、有機資材の活用
●ベット紙マルチ被覆による微生物培養
●紫外光照射によるうどんこ病防除の減</t>
    <rPh sb="4" eb="5">
      <t>ナエ</t>
    </rPh>
    <rPh sb="6" eb="9">
      <t>コウノウド</t>
    </rPh>
    <rPh sb="9" eb="11">
      <t>タンサン</t>
    </rPh>
    <rPh sb="13" eb="15">
      <t>セヨウ</t>
    </rPh>
    <rPh sb="17" eb="19">
      <t>テンテキ</t>
    </rPh>
    <rPh sb="19" eb="21">
      <t>ホウシ</t>
    </rPh>
    <rPh sb="27" eb="28">
      <t>ルイ</t>
    </rPh>
    <rPh sb="28" eb="30">
      <t>ボウジョ</t>
    </rPh>
    <rPh sb="32" eb="34">
      <t>タイヒ</t>
    </rPh>
    <rPh sb="35" eb="37">
      <t>ハッコウ</t>
    </rPh>
    <rPh sb="40" eb="42">
      <t>ヒリョウ</t>
    </rPh>
    <rPh sb="43" eb="47">
      <t>ユウキエキヒ</t>
    </rPh>
    <rPh sb="48" eb="52">
      <t>ユウキシザイ</t>
    </rPh>
    <rPh sb="53" eb="55">
      <t>カツヨウ</t>
    </rPh>
    <rPh sb="60" eb="61">
      <t>カミ</t>
    </rPh>
    <rPh sb="64" eb="66">
      <t>ヒフク</t>
    </rPh>
    <rPh sb="69" eb="72">
      <t>ビセイブツ</t>
    </rPh>
    <rPh sb="72" eb="74">
      <t>バイヨウ</t>
    </rPh>
    <rPh sb="76" eb="78">
      <t>シガイ</t>
    </rPh>
    <rPh sb="78" eb="79">
      <t>ヒカリ</t>
    </rPh>
    <rPh sb="79" eb="81">
      <t>ショウシャ</t>
    </rPh>
    <rPh sb="88" eb="89">
      <t>ビョウ</t>
    </rPh>
    <rPh sb="89" eb="91">
      <t>ボウジョ</t>
    </rPh>
    <rPh sb="92" eb="93">
      <t>ゲン</t>
    </rPh>
    <phoneticPr fontId="6"/>
  </si>
  <si>
    <t>●イチゴ苗の高濃度炭酸ガス施用
●天敵放飼によるハダニ類防除
●紫外光照射によるうどんこ病防除の減</t>
    <rPh sb="4" eb="5">
      <t>ナエ</t>
    </rPh>
    <rPh sb="6" eb="9">
      <t>コウノウド</t>
    </rPh>
    <rPh sb="9" eb="11">
      <t>タンサン</t>
    </rPh>
    <rPh sb="13" eb="15">
      <t>セヨウ</t>
    </rPh>
    <rPh sb="17" eb="19">
      <t>テンテキ</t>
    </rPh>
    <rPh sb="19" eb="21">
      <t>ホウシ</t>
    </rPh>
    <rPh sb="27" eb="28">
      <t>ルイ</t>
    </rPh>
    <rPh sb="28" eb="30">
      <t>ボウジョ</t>
    </rPh>
    <rPh sb="32" eb="34">
      <t>シガイ</t>
    </rPh>
    <rPh sb="34" eb="35">
      <t>ヒカリ</t>
    </rPh>
    <rPh sb="35" eb="37">
      <t>ショウシャ</t>
    </rPh>
    <rPh sb="44" eb="45">
      <t>ビョウ</t>
    </rPh>
    <rPh sb="45" eb="47">
      <t>ボウジョ</t>
    </rPh>
    <rPh sb="48" eb="49">
      <t>ゲン</t>
    </rPh>
    <phoneticPr fontId="6"/>
  </si>
  <si>
    <t>●水田用乗用型機械除草機による除草作業
●ハーフ有機肥料の有機肥料への転換</t>
    <phoneticPr fontId="6"/>
  </si>
  <si>
    <t xml:space="preserve">●牛ふんペレット堆肥のブロードキャスターによる散布 </t>
    <phoneticPr fontId="6"/>
  </si>
  <si>
    <t>https://www.pref.shiga.lg.jp/ippan/shigotosangyou/nougyou/ryutsuu/343906.html</t>
    <phoneticPr fontId="6"/>
  </si>
  <si>
    <t>https://www.pref.shiga.lg.jp/file/attachment/5566667.pdf</t>
    <phoneticPr fontId="6"/>
  </si>
  <si>
    <t>https://www.pref.shiga.lg.jp/file/attachment/5566668.pdf</t>
    <phoneticPr fontId="6"/>
  </si>
  <si>
    <t>●循環扇による病害の予防
●UVカットフィルム＋0.6mm目合い防虫ネットによる害虫被害低減</t>
    <phoneticPr fontId="6"/>
  </si>
  <si>
    <t>●リモコン草刈機による圃場周辺の除草</t>
    <phoneticPr fontId="6"/>
  </si>
  <si>
    <t>●化学農薬の耐雨性向上による防除回数の低減</t>
    <phoneticPr fontId="6"/>
  </si>
  <si>
    <t>●農薬の散布回数減少による作業量の削減</t>
    <phoneticPr fontId="6"/>
  </si>
  <si>
    <t>鳥取県</t>
    <rPh sb="0" eb="3">
      <t>トットリケン</t>
    </rPh>
    <phoneticPr fontId="6"/>
  </si>
  <si>
    <t>鳥取県みどりの食料システム推進プロジェクト協議会</t>
    <rPh sb="0" eb="3">
      <t>トットリケン</t>
    </rPh>
    <rPh sb="7" eb="9">
      <t>ショクリョウ</t>
    </rPh>
    <rPh sb="13" eb="15">
      <t>スイシン</t>
    </rPh>
    <rPh sb="21" eb="24">
      <t>キョウギカイ</t>
    </rPh>
    <phoneticPr fontId="6"/>
  </si>
  <si>
    <t>●AIカメラや衛星写真を活用した生育診断
●収量コンバインを活用した収量調査の結果の翌年度の施肥設計への活用
●有機質肥料による栽培体系の導入
●AIカメラを活用した病害虫発生予察による適期防除</t>
    <phoneticPr fontId="6"/>
  </si>
  <si>
    <t>●水位、水温センサーによる水管理の省力化
●ドローンを活用した防除作業の省力化</t>
    <phoneticPr fontId="6"/>
  </si>
  <si>
    <t>https://www.town.okuizumo.shimane.jp/www/contents/1682579795064/index.html</t>
    <phoneticPr fontId="6"/>
  </si>
  <si>
    <t>●非ネオニコチノイド系殺虫剤への転換
●非プラスチック被覆肥料への転換</t>
    <phoneticPr fontId="6"/>
  </si>
  <si>
    <t>●水位水温センサー導入</t>
    <phoneticPr fontId="6"/>
  </si>
  <si>
    <t>●プラスチック被覆肥料に代わる省力タイプ肥料の施肥</t>
    <phoneticPr fontId="6"/>
  </si>
  <si>
    <t>●少量タイプ除草剤のドローン散布</t>
    <phoneticPr fontId="6"/>
  </si>
  <si>
    <t>https://www.pref.okayama.jp/page/856786.html</t>
    <phoneticPr fontId="6"/>
  </si>
  <si>
    <t>●温湯種子消毒
●有機質資材入り肥料の使用
●中干し期間の延長</t>
    <rPh sb="1" eb="3">
      <t>オンユ</t>
    </rPh>
    <rPh sb="3" eb="7">
      <t>シュシショウドク</t>
    </rPh>
    <rPh sb="9" eb="15">
      <t>ユウキシツシザイイ</t>
    </rPh>
    <rPh sb="16" eb="18">
      <t>ヒリョウ</t>
    </rPh>
    <rPh sb="19" eb="21">
      <t>シヨウ</t>
    </rPh>
    <phoneticPr fontId="6"/>
  </si>
  <si>
    <t>●ドローンによる本田への薬剤散布委託
●水位センサーを用いた水管理作業の省力化</t>
    <phoneticPr fontId="6"/>
  </si>
  <si>
    <t>https://www.pref.tokushima.lg.jp/shien/mima/7219482/</t>
    <phoneticPr fontId="6"/>
  </si>
  <si>
    <t>●アザミウマ天敵（カブリダニ(リモニカ、ククメリス))、アブラムシ天敵(アブラバチ）
●ハスモンヨトウ用フェロモン剤
●アザミウマ対策の防草シート</t>
    <phoneticPr fontId="6"/>
  </si>
  <si>
    <t>https://www.pref.tokushima.lg.jp/shien/anan/7215777/</t>
    <phoneticPr fontId="6"/>
  </si>
  <si>
    <t>●アザミウマ天敵(カブリダニ(リモニカ、スワルスキー))
●ハスモンヨトウ対策フェロモン剤</t>
    <phoneticPr fontId="6"/>
  </si>
  <si>
    <t>●ミカンハダニ天敵（スワルスキーカブリダニ)
●ハスモンヨトウ用フェロモン剤、ハマキムシ用フェロモン剤</t>
    <phoneticPr fontId="6"/>
  </si>
  <si>
    <t>●複合耐病性品種の導入</t>
    <phoneticPr fontId="6"/>
  </si>
  <si>
    <t>●複合耐病性品種の導入による防除回数の削減</t>
    <rPh sb="14" eb="18">
      <t>ボウジョカイスウ</t>
    </rPh>
    <rPh sb="19" eb="21">
      <t>サクゲン</t>
    </rPh>
    <phoneticPr fontId="6"/>
  </si>
  <si>
    <t>https://www.pref.tokushima.lg.jp/shien/minami/7215761</t>
    <phoneticPr fontId="6"/>
  </si>
  <si>
    <t>●土壌還元消毒
●土壌分析
●局所施肥</t>
    <phoneticPr fontId="6"/>
  </si>
  <si>
    <t>●生分解性マルチ
●べたがけ</t>
    <rPh sb="1" eb="5">
      <t>セイブンカイセイ</t>
    </rPh>
    <phoneticPr fontId="6"/>
  </si>
  <si>
    <t>https://www.pref.kagawa.lg.jp/seisannokai/kannkyouniyasasiinougyounosuisinn.html</t>
    <phoneticPr fontId="6"/>
  </si>
  <si>
    <t>●部分浅耕一工程播種</t>
    <phoneticPr fontId="6"/>
  </si>
  <si>
    <t>●少量散布ノズルを活用した除草剤散布による除草剤希釈水運搬回数の削減
●部分浅耕一工程播種</t>
    <rPh sb="9" eb="11">
      <t>カツヨウ</t>
    </rPh>
    <rPh sb="13" eb="16">
      <t>ジョソウザイ</t>
    </rPh>
    <rPh sb="16" eb="18">
      <t>サンプ</t>
    </rPh>
    <rPh sb="21" eb="24">
      <t>ジョソウザイ</t>
    </rPh>
    <rPh sb="24" eb="26">
      <t>キシャク</t>
    </rPh>
    <rPh sb="26" eb="27">
      <t>ミズ</t>
    </rPh>
    <rPh sb="27" eb="29">
      <t>ウンパン</t>
    </rPh>
    <rPh sb="29" eb="31">
      <t>カイスウ</t>
    </rPh>
    <rPh sb="32" eb="34">
      <t>サクゲン</t>
    </rPh>
    <phoneticPr fontId="6"/>
  </si>
  <si>
    <t>●自立走行無人草刈機の導入（除草剤の使用回数削減）</t>
    <rPh sb="1" eb="3">
      <t>ジリツ</t>
    </rPh>
    <rPh sb="3" eb="5">
      <t>ソウコウ</t>
    </rPh>
    <rPh sb="5" eb="7">
      <t>ムジン</t>
    </rPh>
    <rPh sb="7" eb="9">
      <t>クサカ</t>
    </rPh>
    <rPh sb="9" eb="10">
      <t>キ</t>
    </rPh>
    <rPh sb="11" eb="13">
      <t>ドウニュウ</t>
    </rPh>
    <rPh sb="14" eb="17">
      <t>ジョソウザイ</t>
    </rPh>
    <rPh sb="18" eb="22">
      <t>シヨウカイスウ</t>
    </rPh>
    <rPh sb="22" eb="24">
      <t>サクゲン</t>
    </rPh>
    <phoneticPr fontId="6"/>
  </si>
  <si>
    <t>●自立走行無人草刈機の導入（除草剤の使用回数の削減）</t>
    <rPh sb="1" eb="3">
      <t>ジリツ</t>
    </rPh>
    <rPh sb="3" eb="5">
      <t>ソウコウ</t>
    </rPh>
    <rPh sb="5" eb="7">
      <t>ムジン</t>
    </rPh>
    <rPh sb="7" eb="9">
      <t>クサカ</t>
    </rPh>
    <rPh sb="9" eb="10">
      <t>キ</t>
    </rPh>
    <rPh sb="11" eb="13">
      <t>ドウニュウ</t>
    </rPh>
    <rPh sb="14" eb="17">
      <t>ジョソウザイ</t>
    </rPh>
    <rPh sb="18" eb="22">
      <t>シヨウカイスウ</t>
    </rPh>
    <rPh sb="23" eb="25">
      <t>サクゲン</t>
    </rPh>
    <phoneticPr fontId="6"/>
  </si>
  <si>
    <t>https://www.pref.saga.lg.jp/kiji00398043/index.html</t>
    <phoneticPr fontId="6"/>
  </si>
  <si>
    <t>●防虫ネット等害虫侵入防止資材
●生物農薬</t>
    <phoneticPr fontId="6"/>
  </si>
  <si>
    <t>●局所施肥
●有機質肥料の使用</t>
    <phoneticPr fontId="6"/>
  </si>
  <si>
    <t>●ドローンによる農薬散布</t>
    <phoneticPr fontId="6"/>
  </si>
  <si>
    <t>●UV-B照射ランプの親株ほ場への導入（白サビ病対策）</t>
    <rPh sb="5" eb="7">
      <t>ショウシャ</t>
    </rPh>
    <rPh sb="11" eb="13">
      <t>オヤカブ</t>
    </rPh>
    <rPh sb="14" eb="15">
      <t>ジョウ</t>
    </rPh>
    <rPh sb="17" eb="19">
      <t>ドウニュウ</t>
    </rPh>
    <rPh sb="20" eb="21">
      <t>シラ</t>
    </rPh>
    <rPh sb="23" eb="24">
      <t>ヤマイ</t>
    </rPh>
    <rPh sb="24" eb="26">
      <t>タイサク</t>
    </rPh>
    <phoneticPr fontId="6"/>
  </si>
  <si>
    <t>●生物農薬</t>
    <rPh sb="1" eb="5">
      <t>セイブツノウヤク</t>
    </rPh>
    <phoneticPr fontId="6"/>
  </si>
  <si>
    <t>●乗用収穫機</t>
    <rPh sb="1" eb="3">
      <t>ジョウヨウ</t>
    </rPh>
    <rPh sb="3" eb="6">
      <t>シュウカクキ</t>
    </rPh>
    <phoneticPr fontId="6"/>
  </si>
  <si>
    <t>11</t>
  </si>
  <si>
    <t>●耕起・代かき作業における直進アシスト・自動操舵システムの活用（燃油使用量の低減）
●畦畔管理におけるリモコン式草刈機の活用（燃料使用量の低減）</t>
    <rPh sb="13" eb="15">
      <t>チョクシン</t>
    </rPh>
    <rPh sb="20" eb="22">
      <t>ジドウ</t>
    </rPh>
    <rPh sb="22" eb="24">
      <t>ソウダ</t>
    </rPh>
    <rPh sb="29" eb="31">
      <t>カツヨウ</t>
    </rPh>
    <rPh sb="32" eb="34">
      <t>ネンユ</t>
    </rPh>
    <rPh sb="34" eb="37">
      <t>シヨウリョウ</t>
    </rPh>
    <rPh sb="38" eb="40">
      <t>テイゲン</t>
    </rPh>
    <rPh sb="43" eb="45">
      <t>ケイハン</t>
    </rPh>
    <rPh sb="45" eb="47">
      <t>カンリ</t>
    </rPh>
    <rPh sb="60" eb="62">
      <t>カツヨウ</t>
    </rPh>
    <rPh sb="69" eb="71">
      <t>テイゲン</t>
    </rPh>
    <phoneticPr fontId="6"/>
  </si>
  <si>
    <t>●耕起・代かき作業における直進アシスト・自動操舵システムの活用
●畦畔管理におけるリモコン式草刈機の活用</t>
    <rPh sb="13" eb="15">
      <t>チョクシン</t>
    </rPh>
    <rPh sb="20" eb="22">
      <t>ジドウ</t>
    </rPh>
    <rPh sb="22" eb="24">
      <t>ソウダ</t>
    </rPh>
    <rPh sb="29" eb="31">
      <t>カツヨウ</t>
    </rPh>
    <rPh sb="33" eb="35">
      <t>ケイハン</t>
    </rPh>
    <rPh sb="35" eb="37">
      <t>カンリ</t>
    </rPh>
    <rPh sb="50" eb="52">
      <t>カツヨウ</t>
    </rPh>
    <phoneticPr fontId="6"/>
  </si>
  <si>
    <t>12</t>
  </si>
  <si>
    <t>●光散乱光フィルムの被覆</t>
    <phoneticPr fontId="6"/>
  </si>
  <si>
    <t>●自動潅水システム</t>
    <phoneticPr fontId="6"/>
  </si>
  <si>
    <r>
      <t>●在来タバコカスミカメによるタバココナジラミ、アザミウマ防除
●スワルスキーカブリダニパック製剤によるアザミウマ防除</t>
    </r>
    <r>
      <rPr>
        <strike/>
        <sz val="10"/>
        <rFont val="Meiryo UI"/>
        <family val="3"/>
        <charset val="128"/>
      </rPr>
      <t xml:space="preserve">
</t>
    </r>
    <r>
      <rPr>
        <sz val="10"/>
        <rFont val="Meiryo UI"/>
        <family val="3"/>
        <charset val="128"/>
      </rPr>
      <t>●光反射防虫ネット等を活用した別作型からの物理的害虫侵入抑制対策
●防除ノズル改良による農薬散布効果向上</t>
    </r>
    <phoneticPr fontId="6"/>
  </si>
  <si>
    <t>●糖含有珪藻土を使用した土壌還元消毒
●天敵利用による病害虫防除体系</t>
    <rPh sb="1" eb="2">
      <t>トウ</t>
    </rPh>
    <rPh sb="2" eb="3">
      <t>フク</t>
    </rPh>
    <rPh sb="3" eb="4">
      <t>アリ</t>
    </rPh>
    <rPh sb="4" eb="7">
      <t>ケイソウド</t>
    </rPh>
    <rPh sb="8" eb="10">
      <t>シヨウ</t>
    </rPh>
    <rPh sb="12" eb="16">
      <t>ドジョウカンゲン</t>
    </rPh>
    <rPh sb="16" eb="18">
      <t>ショウドク</t>
    </rPh>
    <rPh sb="20" eb="24">
      <t>テンテキリヨウ</t>
    </rPh>
    <rPh sb="27" eb="30">
      <t>ビョウガイチュウ</t>
    </rPh>
    <rPh sb="30" eb="32">
      <t>ボウジョ</t>
    </rPh>
    <rPh sb="32" eb="34">
      <t>タイケイ</t>
    </rPh>
    <phoneticPr fontId="6"/>
  </si>
  <si>
    <t>●天敵利用による化学農薬の使用回数の低減</t>
    <rPh sb="1" eb="3">
      <t>テンテキ</t>
    </rPh>
    <rPh sb="3" eb="5">
      <t>リヨウ</t>
    </rPh>
    <rPh sb="8" eb="10">
      <t>カガク</t>
    </rPh>
    <rPh sb="10" eb="12">
      <t>ノウヤク</t>
    </rPh>
    <rPh sb="13" eb="17">
      <t>シヨウカイスウ</t>
    </rPh>
    <rPh sb="18" eb="20">
      <t>テイゲン</t>
    </rPh>
    <phoneticPr fontId="6"/>
  </si>
  <si>
    <t>https://www.pref.kagoshima.jp/ao11/2022gurisapo/2022gurisapo.html</t>
    <phoneticPr fontId="6"/>
  </si>
  <si>
    <t>南大隅町環境にやさしい産地育成協議会</t>
    <rPh sb="0" eb="4">
      <t>ミナミオオスミチョウ</t>
    </rPh>
    <rPh sb="4" eb="6">
      <t>カンキョウ</t>
    </rPh>
    <rPh sb="11" eb="13">
      <t>サンチ</t>
    </rPh>
    <rPh sb="13" eb="15">
      <t>イクセイ</t>
    </rPh>
    <rPh sb="15" eb="18">
      <t>キョウギカイ</t>
    </rPh>
    <phoneticPr fontId="2"/>
  </si>
  <si>
    <t>●新たな天敵利用体系による害虫防除体系
●防虫ネットによるタバココナジラミの防除
●粘着シートによるタバココナジラミの防除</t>
    <phoneticPr fontId="6"/>
  </si>
  <si>
    <t>●天敵利用による害虫防除体制（農薬の散布回数削減）</t>
    <rPh sb="15" eb="17">
      <t>ノウヤク</t>
    </rPh>
    <rPh sb="18" eb="20">
      <t>サンプ</t>
    </rPh>
    <rPh sb="20" eb="22">
      <t>カイスウ</t>
    </rPh>
    <rPh sb="22" eb="24">
      <t>サクゲン</t>
    </rPh>
    <phoneticPr fontId="6"/>
  </si>
  <si>
    <t>https://www.pref.kagoshima.jp/ao08/202303.html</t>
    <phoneticPr fontId="6"/>
  </si>
  <si>
    <t>●自動抑草ロボットによる雑草の発生抑制</t>
    <rPh sb="4" eb="5">
      <t>クサ</t>
    </rPh>
    <rPh sb="12" eb="14">
      <t>ザッソウ</t>
    </rPh>
    <rPh sb="15" eb="17">
      <t>ハッセイ</t>
    </rPh>
    <rPh sb="17" eb="19">
      <t>ヨクセイ</t>
    </rPh>
    <phoneticPr fontId="6"/>
  </si>
  <si>
    <t>●自動抑草ロボットによる雑草の発生抑制
●水位センサー，自動水門ゲート（給水ゲート）を使用した水管理</t>
    <rPh sb="4" eb="5">
      <t>クサ</t>
    </rPh>
    <rPh sb="12" eb="14">
      <t>ザッソウ</t>
    </rPh>
    <rPh sb="15" eb="17">
      <t>ハッセイ</t>
    </rPh>
    <rPh sb="17" eb="19">
      <t>ヨクセイ</t>
    </rPh>
    <phoneticPr fontId="6"/>
  </si>
  <si>
    <t>https://kofa.jp/news/%e3%82%a2%e3%82%a4%e3%82%ac%e3%83%a2%e3%83%ad%e3%83%9c%e8%87%aa%e5%8b%95%e6%8a%91%e8%8d%89%e3%83%ad%e3%83%9c%e3%83%83%e3%83%88%e3%82%92%e6%b4%bb%e7%94%a8%e3%81%97%e3%81%9f%e6%b0%b4%e7%a8%b2%e6%9c%89/</t>
    <phoneticPr fontId="6"/>
  </si>
  <si>
    <t>●有機JAS対応ペレット堆肥の活用
●有機JAS対応地域資源循環型肥料の活用</t>
    <phoneticPr fontId="6"/>
  </si>
  <si>
    <t>●有機茶園での網もち病の省力防除体系（二番茶浅刈技術と新規銅フロアプブルの適期散布）</t>
    <rPh sb="19" eb="21">
      <t>ニバン</t>
    </rPh>
    <rPh sb="21" eb="22">
      <t>チャ</t>
    </rPh>
    <rPh sb="22" eb="23">
      <t>セン</t>
    </rPh>
    <rPh sb="23" eb="24">
      <t>ガイ</t>
    </rPh>
    <rPh sb="24" eb="26">
      <t>ギジュツ</t>
    </rPh>
    <rPh sb="27" eb="29">
      <t>シンキ</t>
    </rPh>
    <rPh sb="29" eb="30">
      <t>ドウ</t>
    </rPh>
    <rPh sb="37" eb="39">
      <t>テキキ</t>
    </rPh>
    <rPh sb="39" eb="41">
      <t>サンプ</t>
    </rPh>
    <phoneticPr fontId="6"/>
  </si>
  <si>
    <t>https://www.pref.kagoshima.jp/ak12/chiiki/kagoshima/sangyo/rinsui/nouseihioki/r4tyagurisapo.html</t>
    <phoneticPr fontId="6"/>
  </si>
  <si>
    <t>https://tarafuku.org/wp-content/uploads/2025/10/R7%E7%89%88%E3%82%B0%E3%83%AA%E3%83%BC%E3%83%B3%E3%81%AA%E6%A0%BD%E5%9F%B9%E6%A0%BD%E5%9F%B9%E6%9A%A6-%EF%BC%88%E6%9D%B1%E7%9D%A6%E5%90%88%EF%BC%89.pdf</t>
    <phoneticPr fontId="6"/>
  </si>
  <si>
    <t>https://tarafuku.org/wp-content/uploads/2025/07/%E3%82%B0%E3%83%AA%E3%82%B5%E3%83%9D%E7%94%A3%E5%9C%B0%E6%88%A6%E7%95%A5-%E6%9D%B1%E7%9D%A6%E5%90%88%E5%A0%B1%E5%91%8A%E7%89%88.pdf</t>
    <phoneticPr fontId="6"/>
  </si>
  <si>
    <t>https://tarafuku.org/2025/16340/</t>
    <phoneticPr fontId="6"/>
  </si>
  <si>
    <t>https://www.pref.mie.lg.jp/fukyuc/hp/30747029705.htm</t>
    <phoneticPr fontId="6"/>
  </si>
  <si>
    <t>https://www.pref.mie.lg.jp/common/content/001222320.pdf</t>
    <phoneticPr fontId="6"/>
  </si>
  <si>
    <t>https://www.pref.mie.lg.jp/common/content/001222319.pdf</t>
    <phoneticPr fontId="6"/>
  </si>
  <si>
    <t>https://www.town.mutsuzawa.chiba.jp/chousei/news/%E3%83%89%E3%83%AD%E3%83%BC%E3%83%B3%E3%81%AB%E3%82%88%E3%82%8B%E7%A9%BA%E4%B8%AD%E6%95%A3%E5%B8%83%E3%82%92%E5%AE%9F%E6%96%BD%E3%81%97%E3%81%BE%E3%81%97%E3%81%9F%E3%80%82.html</t>
    <phoneticPr fontId="6"/>
  </si>
  <si>
    <t>https://www.pref.gifu.lg.jp/uploaded/attachment/478388.pdf</t>
    <phoneticPr fontId="43"/>
  </si>
  <si>
    <t>https://www.pref.gifu.lg.jp/uploaded/attachment/478384.pdf</t>
    <phoneticPr fontId="43"/>
  </si>
  <si>
    <t>https://www.pref.gifu.lg.jp/uploaded/attachment/478390.pdf</t>
    <phoneticPr fontId="43"/>
  </si>
  <si>
    <t>https://www.pref.gifu.lg.jp/uploaded/attachment/478389.pdf</t>
    <phoneticPr fontId="43"/>
  </si>
  <si>
    <t>https://www.pref.gifu.lg.jp/uploaded/attachment/478382.pdf</t>
    <phoneticPr fontId="43"/>
  </si>
  <si>
    <t>https://www.pref.gifu.lg.jp/uploaded/attachment/478387.pdf</t>
    <phoneticPr fontId="43"/>
  </si>
  <si>
    <t>https://www.pref.gifu.lg.jp/page/470748.html</t>
    <phoneticPr fontId="43"/>
  </si>
  <si>
    <t>https://www.pref.ibaraki.jp/nourinsuisan/nishinourin/yunofu/keiei/documents/greenmanyuaru250303.pdf</t>
    <phoneticPr fontId="6"/>
  </si>
  <si>
    <t>https://www.pref.ibaraki.jp/nourinsuisan/nishinourin/yunofu/keiei/documents/santisenryaku2503.pdf</t>
    <phoneticPr fontId="6"/>
  </si>
  <si>
    <t>https://www.pref.tochigi.lg.jp/g04/green/documents/20240906170251.pdf</t>
    <phoneticPr fontId="6"/>
  </si>
  <si>
    <t>https://www.pref.tochigi.lg.jp/g04/green/documents/20240906171810.pdf</t>
    <phoneticPr fontId="6"/>
  </si>
  <si>
    <t>https://www.pref.tochigi.lg.jp/g04/green/green_tenkan.html</t>
    <phoneticPr fontId="6"/>
  </si>
  <si>
    <t>https://www.pref.tochigi.lg.jp/g04/green/documents/20240902091941.pdf</t>
    <phoneticPr fontId="6"/>
  </si>
  <si>
    <t>https://www.pref.tochigi.lg.jp/g04/green/documents/20240906170510.pdf</t>
    <phoneticPr fontId="6"/>
  </si>
  <si>
    <t>https://www.pref.tochigi.lg.jp/g04/green/documents/20240906170546.pdf</t>
    <phoneticPr fontId="6"/>
  </si>
  <si>
    <t>https://view.officeapps.live.com/op/view.aspx?src=https%3A%2F%2Fwww.pref.gunma.jp%2Fuploaded%2Fattachment%2F634431.xlsx&amp;wdOrigin=BROWSELINK</t>
    <phoneticPr fontId="6"/>
  </si>
  <si>
    <t>https://www.pref.gunma.jp/uploaded/attachment/634530.pdf</t>
    <phoneticPr fontId="6"/>
  </si>
  <si>
    <t>https://view.officeapps.live.com/op/view.aspx?src=https%3A%2F%2Fwww.pref.gunma.jp%2Fuploaded%2Fattachment%2F635460.xlsx&amp;wdOrigin=BROWSELINK</t>
    <phoneticPr fontId="6"/>
  </si>
  <si>
    <t>https://www.pref.gunma.jp/uploaded/attachment/634412.pdf</t>
    <phoneticPr fontId="6"/>
  </si>
  <si>
    <t>https://www.pref.aichi.jp/uploaded/attachment/596097.pdf</t>
    <phoneticPr fontId="43"/>
  </si>
  <si>
    <t>https://www.pref.aichi.jp/uploaded/attachment/583067.pdf</t>
    <phoneticPr fontId="4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</si>
</sst>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ggge&quot;年&quot;m&quot;月&quot;d&quot;日&quot;;@" x16r2:formatCode16="[$-ja-JP-x-gannen]ggge&quot;年&quot;m&quot;月&quot;d&quot;日&quot;;@"/>
  </numFmts>
  <fonts count="59" x14ac:knownFonts="1">
    <font>
      <sz val="10"/>
      <color theme="1"/>
      <name val="ＭＳ Ｐゴシック"/>
      <family val="2"/>
      <charset val="128"/>
    </font>
    <font>
      <b/>
      <sz val="15"/>
      <color theme="3"/>
      <name val="ＭＳ Ｐゴシック"/>
      <family val="2"/>
      <charset val="128"/>
    </font>
    <font>
      <b/>
      <sz val="13"/>
      <color theme="3"/>
      <name val="ＭＳ Ｐゴシック"/>
      <family val="2"/>
      <charset val="128"/>
    </font>
    <font>
      <sz val="10"/>
      <color rgb="FF006100"/>
      <name val="ＭＳ Ｐゴシック"/>
      <family val="2"/>
      <charset val="128"/>
    </font>
    <font>
      <b/>
      <sz val="10"/>
      <color theme="1"/>
      <name val="ＭＳ Ｐゴシック"/>
      <family val="2"/>
      <charset val="128"/>
    </font>
    <font>
      <sz val="11"/>
      <name val="ＭＳ 明朝"/>
      <family val="1"/>
      <charset val="128"/>
    </font>
    <font>
      <sz val="6"/>
      <name val="ＭＳ Ｐゴシック"/>
      <family val="2"/>
      <charset val="128"/>
    </font>
    <font>
      <sz val="6"/>
      <name val="ＭＳ 明朝"/>
      <family val="1"/>
      <charset val="128"/>
    </font>
    <font>
      <sz val="6"/>
      <name val="ＭＳ 明朝"/>
      <family val="1"/>
    </font>
    <font>
      <sz val="11"/>
      <name val="ＭＳ 明朝"/>
      <family val="1"/>
    </font>
    <font>
      <sz val="11"/>
      <name val="ＭＳ Ｐゴシック"/>
      <family val="3"/>
      <charset val="128"/>
    </font>
    <font>
      <sz val="11"/>
      <color theme="1"/>
      <name val="游ゴシック"/>
      <family val="3"/>
      <charset val="128"/>
      <scheme val="minor"/>
    </font>
    <font>
      <u/>
      <sz val="10"/>
      <color theme="10"/>
      <name val="ＭＳ Ｐゴシック"/>
      <family val="2"/>
      <charset val="128"/>
    </font>
    <font>
      <sz val="6"/>
      <name val="ＭＳ Ｐゴシック"/>
      <family val="2"/>
    </font>
    <font>
      <b/>
      <sz val="13"/>
      <color theme="3"/>
      <name val="ＭＳ Ｐゴシック"/>
      <family val="2"/>
    </font>
    <font>
      <b/>
      <sz val="10"/>
      <color theme="1"/>
      <name val="ＭＳ Ｐゴシック"/>
      <family val="2"/>
    </font>
    <font>
      <sz val="10"/>
      <color theme="1"/>
      <name val="ＭＳ Ｐゴシック"/>
      <family val="3"/>
    </font>
    <font>
      <sz val="11"/>
      <color theme="1"/>
      <name val="游ゴシック"/>
      <family val="3"/>
      <scheme val="minor"/>
    </font>
    <font>
      <sz val="11"/>
      <name val="ＭＳ Ｐゴシック"/>
      <family val="3"/>
    </font>
    <font>
      <b/>
      <sz val="11"/>
      <color theme="1"/>
      <name val="Meiryo UI"/>
      <family val="3"/>
      <charset val="128"/>
    </font>
    <font>
      <sz val="11"/>
      <color theme="1"/>
      <name val="Meiryo UI"/>
      <family val="3"/>
      <charset val="128"/>
    </font>
    <font>
      <sz val="9"/>
      <color theme="1"/>
      <name val="Meiryo UI"/>
      <family val="3"/>
      <charset val="128"/>
    </font>
    <font>
      <sz val="10"/>
      <name val="Meiryo UI"/>
      <family val="3"/>
      <charset val="128"/>
    </font>
    <font>
      <sz val="10"/>
      <color theme="1"/>
      <name val="Meiryo UI"/>
      <family val="3"/>
      <charset val="128"/>
    </font>
    <font>
      <sz val="11"/>
      <name val="Meiryo UI"/>
      <family val="3"/>
      <charset val="128"/>
    </font>
    <font>
      <sz val="14"/>
      <name val="Meiryo UI"/>
      <family val="3"/>
      <charset val="128"/>
    </font>
    <font>
      <b/>
      <sz val="11"/>
      <color rgb="FFFF0000"/>
      <name val="Meiryo UI"/>
      <family val="3"/>
      <charset val="128"/>
    </font>
    <font>
      <u/>
      <sz val="10"/>
      <name val="ＭＳ Ｐゴシック"/>
      <family val="2"/>
      <charset val="128"/>
    </font>
    <font>
      <sz val="10"/>
      <color theme="1"/>
      <name val="メイリオ"/>
      <family val="3"/>
      <charset val="128"/>
    </font>
    <font>
      <sz val="14"/>
      <color theme="1"/>
      <name val="Meiryo UI"/>
      <family val="3"/>
      <charset val="128"/>
    </font>
    <font>
      <u/>
      <sz val="10"/>
      <color theme="10"/>
      <name val="ＭＳ Ｐゴシック"/>
      <family val="3"/>
      <charset val="128"/>
    </font>
    <font>
      <b/>
      <sz val="11"/>
      <name val="Meiryo UI"/>
      <family val="3"/>
      <charset val="128"/>
    </font>
    <font>
      <u/>
      <sz val="10"/>
      <name val="Meiryo UI"/>
      <family val="3"/>
      <charset val="128"/>
    </font>
    <font>
      <u/>
      <sz val="10"/>
      <name val="ＭＳ Ｐゴシック"/>
      <family val="3"/>
      <charset val="128"/>
    </font>
    <font>
      <b/>
      <sz val="20"/>
      <color theme="1"/>
      <name val="Meiryo UI"/>
      <family val="3"/>
      <charset val="128"/>
    </font>
    <font>
      <b/>
      <sz val="16"/>
      <name val="Meiryo UI"/>
      <family val="3"/>
      <charset val="128"/>
    </font>
    <font>
      <u/>
      <sz val="10"/>
      <color theme="10"/>
      <name val="Meiryo UI"/>
      <family val="3"/>
      <charset val="128"/>
    </font>
    <font>
      <sz val="10"/>
      <color theme="1"/>
      <name val="Meiryo UI"/>
      <family val="3"/>
    </font>
    <font>
      <sz val="10"/>
      <color theme="1" tint="0.14999847407452621"/>
      <name val="Meiryo UI"/>
      <family val="3"/>
      <charset val="128"/>
    </font>
    <font>
      <sz val="11"/>
      <color theme="1" tint="4.9989318521683403E-2"/>
      <name val="Meiryo UI"/>
      <family val="3"/>
      <charset val="128"/>
    </font>
    <font>
      <sz val="6"/>
      <name val="ＭＳ Ｐゴシック"/>
      <family val="3"/>
    </font>
    <font>
      <b/>
      <sz val="11"/>
      <color indexed="81"/>
      <name val="Meiryo UI"/>
      <family val="3"/>
      <charset val="128"/>
    </font>
    <font>
      <sz val="10"/>
      <color theme="1"/>
      <name val="ＭＳ Ｐゴシック"/>
      <family val="2"/>
      <charset val="128"/>
    </font>
    <font>
      <sz val="6"/>
      <name val="ＭＳ Ｐ明朝"/>
      <family val="1"/>
      <charset val="128"/>
    </font>
    <font>
      <u/>
      <sz val="11"/>
      <color theme="10"/>
      <name val="ＭＳ 明朝"/>
      <family val="1"/>
    </font>
    <font>
      <u/>
      <sz val="11"/>
      <color theme="10"/>
      <name val="Meiryo UI"/>
      <family val="3"/>
      <charset val="128"/>
    </font>
    <font>
      <sz val="11"/>
      <color theme="1"/>
      <name val="游ゴシック"/>
      <family val="2"/>
      <charset val="128"/>
      <scheme val="minor"/>
    </font>
    <font>
      <sz val="11"/>
      <color rgb="FF000000"/>
      <name val="Meiryo UI"/>
      <family val="3"/>
      <charset val="128"/>
    </font>
    <font>
      <u/>
      <sz val="11"/>
      <color theme="10"/>
      <name val="ＭＳ 明朝"/>
      <family val="1"/>
      <charset val="128"/>
    </font>
    <font>
      <u/>
      <sz val="11"/>
      <color rgb="FF0000FF"/>
      <name val="ＭＳ 明朝"/>
      <family val="1"/>
      <charset val="128"/>
    </font>
    <font>
      <u/>
      <sz val="11"/>
      <color rgb="FFFF0000"/>
      <name val="ＭＳ 明朝"/>
      <family val="1"/>
    </font>
    <font>
      <sz val="11"/>
      <color rgb="FFFF0000"/>
      <name val="Meiryo UI"/>
      <family val="3"/>
      <charset val="128"/>
    </font>
    <font>
      <u/>
      <sz val="11"/>
      <color theme="1"/>
      <name val="ＭＳ 明朝"/>
      <family val="1"/>
    </font>
    <font>
      <u/>
      <sz val="11"/>
      <color theme="1"/>
      <name val="ＭＳ 明朝"/>
      <family val="1"/>
      <charset val="128"/>
    </font>
    <font>
      <u/>
      <sz val="11"/>
      <name val="ＭＳ 明朝"/>
      <family val="1"/>
    </font>
    <font>
      <u/>
      <sz val="11"/>
      <color rgb="FFFF0000"/>
      <name val="ＭＳ 明朝"/>
      <family val="1"/>
      <charset val="128"/>
    </font>
    <font>
      <strike/>
      <sz val="10"/>
      <name val="Meiryo UI"/>
      <family val="3"/>
      <charset val="128"/>
    </font>
    <font>
      <sz val="11"/>
      <color theme="1"/>
      <name val="Meiryo UI"/>
      <family val="3"/>
    </font>
    <font>
      <u/>
      <sz val="10"/>
      <color rgb="FF0070C0"/>
      <name val="Meiryo UI"/>
      <family val="3"/>
      <charset val="128"/>
    </font>
  </fonts>
  <fills count="11">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FFFF"/>
        <bgColor indexed="64"/>
      </patternFill>
    </fill>
    <fill>
      <patternFill patternType="solid">
        <fgColor theme="7" tint="0.59999389629810485"/>
        <bgColor indexed="64"/>
      </patternFill>
    </fill>
    <fill>
      <patternFill patternType="solid">
        <fgColor rgb="FFFFFF00"/>
        <bgColor rgb="FF000000"/>
      </patternFill>
    </fill>
    <fill>
      <patternFill patternType="solid">
        <fgColor rgb="FFFF0000"/>
        <bgColor indexed="64"/>
      </patternFill>
    </fill>
    <fill>
      <patternFill patternType="solid">
        <fgColor theme="0" tint="-4.9989318521683403E-2"/>
        <bgColor indexed="64"/>
      </patternFill>
    </fill>
    <fill>
      <patternFill patternType="solid">
        <fgColor theme="5" tint="0.79998168889431442"/>
        <bgColor indexed="64"/>
      </patternFill>
    </fill>
  </fills>
  <borders count="44">
    <border>
      <left/>
      <right/>
      <top/>
      <bottom/>
      <diagonal/>
    </border>
    <border>
      <left/>
      <right/>
      <top style="thin">
        <color indexed="64"/>
      </top>
      <bottom style="thin">
        <color indexed="64"/>
      </bottom>
      <diagonal/>
    </border>
    <border>
      <left/>
      <right/>
      <top/>
      <bottom style="thin">
        <color indexed="64"/>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top/>
      <bottom style="thin">
        <color theme="1" tint="0.34998626667073579"/>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left>
      <right style="thin">
        <color theme="0"/>
      </right>
      <top style="thin">
        <color theme="0"/>
      </top>
      <bottom style="thin">
        <color theme="0"/>
      </bottom>
      <diagonal/>
    </border>
    <border>
      <left/>
      <right style="thin">
        <color rgb="FF595959"/>
      </right>
      <top style="thin">
        <color rgb="FF595959"/>
      </top>
      <bottom style="thin">
        <color rgb="FF595959"/>
      </bottom>
      <diagonal/>
    </border>
    <border>
      <left style="thin">
        <color rgb="FF595959"/>
      </left>
      <right/>
      <top style="thin">
        <color rgb="FF595959"/>
      </top>
      <bottom style="thin">
        <color rgb="FF595959"/>
      </bottom>
      <diagonal/>
    </border>
    <border>
      <left/>
      <right style="thin">
        <color rgb="FF000000"/>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indexed="64"/>
      </right>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double">
        <color indexed="64"/>
      </bottom>
      <diagonal/>
    </border>
    <border>
      <left/>
      <right style="hair">
        <color indexed="64"/>
      </right>
      <top style="hair">
        <color indexed="64"/>
      </top>
      <bottom style="double">
        <color indexed="64"/>
      </bottom>
      <diagonal/>
    </border>
    <border>
      <left/>
      <right style="thin">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style="hair">
        <color indexed="64"/>
      </left>
      <right/>
      <top style="hair">
        <color indexed="64"/>
      </top>
      <bottom style="double">
        <color indexed="64"/>
      </bottom>
      <diagonal/>
    </border>
    <border>
      <left style="thin">
        <color indexed="64"/>
      </left>
      <right style="thin">
        <color theme="0" tint="-0.34998626667073579"/>
      </right>
      <top style="thin">
        <color indexed="64"/>
      </top>
      <bottom style="thin">
        <color theme="0" tint="-0.34998626667073579"/>
      </bottom>
      <diagonal/>
    </border>
    <border>
      <left style="thin">
        <color theme="0" tint="-0.34998626667073579"/>
      </left>
      <right style="thin">
        <color theme="0" tint="-0.34998626667073579"/>
      </right>
      <top style="thin">
        <color indexed="64"/>
      </top>
      <bottom style="thin">
        <color theme="0" tint="-0.34998626667073579"/>
      </bottom>
      <diagonal/>
    </border>
    <border>
      <left style="thin">
        <color theme="0" tint="-0.34998626667073579"/>
      </left>
      <right style="thin">
        <color indexed="64"/>
      </right>
      <top style="thin">
        <color indexed="64"/>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indexed="64"/>
      </bottom>
      <diagonal/>
    </border>
    <border>
      <left style="thin">
        <color theme="0" tint="-0.34998626667073579"/>
      </left>
      <right style="thin">
        <color theme="0" tint="-0.34998626667073579"/>
      </right>
      <top style="thin">
        <color theme="0" tint="-0.34998626667073579"/>
      </top>
      <bottom style="thin">
        <color indexed="64"/>
      </bottom>
      <diagonal/>
    </border>
    <border>
      <left style="thin">
        <color theme="0" tint="-0.34998626667073579"/>
      </left>
      <right style="thin">
        <color indexed="64"/>
      </right>
      <top style="thin">
        <color theme="0" tint="-0.34998626667073579"/>
      </top>
      <bottom style="thin">
        <color indexed="64"/>
      </bottom>
      <diagonal/>
    </border>
    <border>
      <left/>
      <right style="thin">
        <color theme="0"/>
      </right>
      <top style="thin">
        <color theme="0"/>
      </top>
      <bottom style="thin">
        <color theme="0"/>
      </bottom>
      <diagonal/>
    </border>
    <border>
      <left/>
      <right style="thin">
        <color theme="0" tint="-0.249977111117893"/>
      </right>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s>
  <cellStyleXfs count="15">
    <xf numFmtId="0" fontId="0" fillId="0" borderId="0">
      <alignment vertical="center"/>
    </xf>
    <xf numFmtId="0" fontId="9" fillId="0" borderId="0">
      <alignment vertical="center"/>
    </xf>
    <xf numFmtId="0" fontId="11" fillId="0" borderId="0">
      <alignment vertical="center"/>
    </xf>
    <xf numFmtId="0" fontId="5" fillId="0" borderId="0">
      <alignment vertical="center"/>
    </xf>
    <xf numFmtId="0" fontId="10" fillId="0" borderId="0">
      <alignment vertical="center"/>
    </xf>
    <xf numFmtId="0" fontId="12" fillId="0" borderId="0" applyNumberFormat="0" applyFill="0" applyBorder="0" applyAlignment="0" applyProtection="0">
      <alignment vertical="center"/>
    </xf>
    <xf numFmtId="0" fontId="16" fillId="0" borderId="0">
      <alignment vertical="center"/>
    </xf>
    <xf numFmtId="0" fontId="9" fillId="0" borderId="0">
      <alignment vertical="center"/>
    </xf>
    <xf numFmtId="0" fontId="17" fillId="0" borderId="0">
      <alignment vertical="center"/>
    </xf>
    <xf numFmtId="0" fontId="18" fillId="0" borderId="0">
      <alignment vertical="center"/>
    </xf>
    <xf numFmtId="0" fontId="12"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2" fillId="0" borderId="0">
      <alignment vertical="center"/>
    </xf>
    <xf numFmtId="0" fontId="9" fillId="0" borderId="0">
      <alignment vertical="center"/>
    </xf>
  </cellStyleXfs>
  <cellXfs count="411">
    <xf numFmtId="0" fontId="0" fillId="0" borderId="0" xfId="0">
      <alignment vertical="center"/>
    </xf>
    <xf numFmtId="0" fontId="19" fillId="0" borderId="0" xfId="0" applyFont="1" applyAlignment="1">
      <alignment horizontal="left" vertical="center" wrapText="1"/>
    </xf>
    <xf numFmtId="0" fontId="20" fillId="0" borderId="0" xfId="0" applyFont="1" applyAlignment="1">
      <alignment horizontal="left" vertical="center" wrapText="1"/>
    </xf>
    <xf numFmtId="0" fontId="20" fillId="0" borderId="0" xfId="0" applyFont="1" applyAlignment="1">
      <alignment horizontal="left" vertical="center"/>
    </xf>
    <xf numFmtId="0" fontId="21" fillId="0" borderId="0" xfId="0" applyFont="1" applyAlignment="1">
      <alignment horizontal="center" vertical="center" wrapText="1"/>
    </xf>
    <xf numFmtId="0" fontId="19" fillId="0" borderId="0" xfId="0" applyFont="1" applyAlignment="1">
      <alignment horizontal="center" vertical="center"/>
    </xf>
    <xf numFmtId="0" fontId="23" fillId="0" borderId="0" xfId="0" applyFont="1">
      <alignment vertical="center"/>
    </xf>
    <xf numFmtId="0" fontId="25" fillId="0" borderId="0" xfId="0" applyFont="1" applyAlignment="1">
      <alignment horizontal="left" vertical="center"/>
    </xf>
    <xf numFmtId="0" fontId="24" fillId="0" borderId="0" xfId="0" applyFont="1" applyAlignment="1">
      <alignment vertical="center" wrapText="1"/>
    </xf>
    <xf numFmtId="0" fontId="24" fillId="0" borderId="0" xfId="0" applyFont="1" applyAlignment="1">
      <alignment horizontal="center" vertical="center"/>
    </xf>
    <xf numFmtId="0" fontId="21" fillId="0" borderId="0" xfId="0" applyFont="1" applyAlignment="1">
      <alignment horizontal="left" vertical="center" wrapText="1"/>
    </xf>
    <xf numFmtId="0" fontId="28" fillId="0" borderId="0" xfId="0" applyFont="1">
      <alignment vertical="center"/>
    </xf>
    <xf numFmtId="0" fontId="27" fillId="0" borderId="3" xfId="5" applyFont="1" applyFill="1" applyBorder="1" applyAlignment="1">
      <alignment horizontal="left" vertical="center" wrapText="1"/>
    </xf>
    <xf numFmtId="0" fontId="29" fillId="0" borderId="0" xfId="0" applyFont="1">
      <alignment vertical="center"/>
    </xf>
    <xf numFmtId="0" fontId="24" fillId="0" borderId="0" xfId="0" applyFont="1" applyAlignment="1">
      <alignment horizontal="center" vertical="center" wrapText="1"/>
    </xf>
    <xf numFmtId="0" fontId="20" fillId="0" borderId="0" xfId="0" applyFont="1" applyAlignment="1">
      <alignment horizontal="center" vertical="center"/>
    </xf>
    <xf numFmtId="0" fontId="20" fillId="0" borderId="0" xfId="0" applyFont="1" applyAlignment="1">
      <alignment horizontal="center" vertical="center" wrapText="1"/>
    </xf>
    <xf numFmtId="0" fontId="22" fillId="0" borderId="0" xfId="0" applyFont="1">
      <alignment vertical="center"/>
    </xf>
    <xf numFmtId="0" fontId="32" fillId="0" borderId="3" xfId="5" applyFont="1" applyFill="1" applyBorder="1" applyAlignment="1">
      <alignment horizontal="left" vertical="center" wrapText="1"/>
    </xf>
    <xf numFmtId="0" fontId="27" fillId="0" borderId="3" xfId="10" applyFont="1" applyFill="1" applyBorder="1" applyAlignment="1">
      <alignment horizontal="left" vertical="center" wrapText="1"/>
    </xf>
    <xf numFmtId="0" fontId="19" fillId="0" borderId="0" xfId="0" applyFont="1" applyAlignment="1">
      <alignment vertical="center" wrapText="1"/>
    </xf>
    <xf numFmtId="0" fontId="12" fillId="0" borderId="3" xfId="5" applyBorder="1" applyAlignment="1">
      <alignment horizontal="left" vertical="center" wrapText="1"/>
    </xf>
    <xf numFmtId="0" fontId="23" fillId="0" borderId="0" xfId="0" applyFont="1" applyAlignment="1">
      <alignment horizontal="center" vertical="center"/>
    </xf>
    <xf numFmtId="0" fontId="27" fillId="0" borderId="0" xfId="5" applyFont="1" applyFill="1" applyBorder="1" applyAlignment="1">
      <alignment horizontal="left" vertical="center" wrapText="1"/>
    </xf>
    <xf numFmtId="0" fontId="23" fillId="3" borderId="0" xfId="0" applyFont="1" applyFill="1">
      <alignment vertical="center"/>
    </xf>
    <xf numFmtId="0" fontId="23" fillId="3" borderId="0" xfId="0" applyFont="1" applyFill="1" applyAlignment="1">
      <alignment horizontal="center" vertical="center"/>
    </xf>
    <xf numFmtId="0" fontId="12" fillId="0" borderId="4" xfId="5" applyFill="1" applyBorder="1" applyAlignment="1">
      <alignment horizontal="left" vertical="center" wrapText="1"/>
    </xf>
    <xf numFmtId="0" fontId="32" fillId="0" borderId="4" xfId="5" applyFont="1" applyFill="1" applyBorder="1" applyAlignment="1">
      <alignment horizontal="left" vertical="center" wrapText="1"/>
    </xf>
    <xf numFmtId="0" fontId="27" fillId="0" borderId="4" xfId="10" applyFont="1" applyFill="1" applyBorder="1" applyAlignment="1">
      <alignment horizontal="left" vertical="center" wrapText="1"/>
    </xf>
    <xf numFmtId="0" fontId="12" fillId="0" borderId="4" xfId="5" applyBorder="1" applyAlignment="1">
      <alignment horizontal="left" vertical="center" wrapText="1"/>
    </xf>
    <xf numFmtId="0" fontId="27" fillId="0" borderId="4" xfId="5" applyFont="1" applyFill="1" applyBorder="1" applyAlignment="1">
      <alignment horizontal="left" vertical="center" wrapText="1"/>
    </xf>
    <xf numFmtId="0" fontId="32" fillId="0" borderId="5" xfId="5" applyFont="1" applyFill="1" applyBorder="1" applyAlignment="1">
      <alignment horizontal="left" vertical="center" wrapText="1"/>
    </xf>
    <xf numFmtId="0" fontId="32" fillId="0" borderId="5" xfId="5" applyFont="1" applyFill="1" applyBorder="1" applyAlignment="1">
      <alignment horizontal="left" vertical="center" wrapText="1" shrinkToFit="1"/>
    </xf>
    <xf numFmtId="0" fontId="12" fillId="0" borderId="5" xfId="5" applyFill="1" applyBorder="1" applyAlignment="1">
      <alignment horizontal="left" vertical="center" wrapText="1"/>
    </xf>
    <xf numFmtId="0" fontId="27" fillId="0" borderId="5" xfId="5" applyFont="1" applyFill="1" applyBorder="1" applyAlignment="1">
      <alignment horizontal="left" vertical="center" wrapText="1"/>
    </xf>
    <xf numFmtId="0" fontId="12" fillId="0" borderId="5" xfId="5" applyBorder="1" applyAlignment="1">
      <alignment horizontal="left" vertical="center" wrapText="1"/>
    </xf>
    <xf numFmtId="0" fontId="35" fillId="0" borderId="0" xfId="0" applyFont="1" applyAlignment="1">
      <alignment horizontal="left" vertical="top"/>
    </xf>
    <xf numFmtId="0" fontId="24" fillId="0" borderId="7" xfId="1" applyFont="1" applyBorder="1" applyAlignment="1">
      <alignment horizontal="center" vertical="center"/>
    </xf>
    <xf numFmtId="0" fontId="27" fillId="0" borderId="4" xfId="10" applyFont="1" applyFill="1" applyBorder="1" applyAlignment="1">
      <alignment vertical="center" wrapText="1"/>
    </xf>
    <xf numFmtId="0" fontId="12" fillId="0" borderId="1" xfId="5" applyBorder="1" applyAlignment="1">
      <alignment horizontal="left" vertical="center" wrapText="1"/>
    </xf>
    <xf numFmtId="0" fontId="12" fillId="0" borderId="0" xfId="5" applyFill="1" applyBorder="1" applyAlignment="1">
      <alignment horizontal="left" vertical="center" wrapText="1"/>
    </xf>
    <xf numFmtId="0" fontId="12" fillId="0" borderId="3" xfId="5" applyBorder="1" applyAlignment="1">
      <alignment vertical="center" wrapText="1"/>
    </xf>
    <xf numFmtId="0" fontId="30" fillId="0" borderId="1" xfId="10" applyFont="1" applyBorder="1" applyAlignment="1">
      <alignment horizontal="left" vertical="center" wrapText="1"/>
    </xf>
    <xf numFmtId="0" fontId="20" fillId="0" borderId="0" xfId="0" applyFont="1">
      <alignment vertical="center"/>
    </xf>
    <xf numFmtId="0" fontId="12" fillId="0" borderId="5" xfId="10" applyFill="1" applyBorder="1" applyAlignment="1">
      <alignment horizontal="left" vertical="center" wrapText="1"/>
    </xf>
    <xf numFmtId="0" fontId="12" fillId="0" borderId="4" xfId="10" applyFill="1" applyBorder="1" applyAlignment="1">
      <alignment horizontal="left" vertical="center" wrapText="1"/>
    </xf>
    <xf numFmtId="0" fontId="12" fillId="0" borderId="3" xfId="5" applyFill="1" applyBorder="1" applyAlignment="1">
      <alignment horizontal="left" vertical="center" wrapText="1"/>
    </xf>
    <xf numFmtId="0" fontId="12" fillId="0" borderId="4" xfId="10" applyFill="1" applyBorder="1" applyAlignment="1">
      <alignment vertical="center" wrapText="1"/>
    </xf>
    <xf numFmtId="0" fontId="38" fillId="0" borderId="0" xfId="0" applyFont="1" applyAlignment="1">
      <alignment horizontal="center" vertical="center" wrapText="1"/>
    </xf>
    <xf numFmtId="0" fontId="12" fillId="0" borderId="16" xfId="5" applyBorder="1" applyAlignment="1">
      <alignment horizontal="left" vertical="center" wrapText="1"/>
    </xf>
    <xf numFmtId="0" fontId="27" fillId="0" borderId="15" xfId="5" applyFont="1" applyBorder="1" applyAlignment="1">
      <alignment vertical="center" wrapText="1"/>
    </xf>
    <xf numFmtId="0" fontId="27" fillId="0" borderId="15" xfId="5" applyFont="1" applyFill="1" applyBorder="1" applyAlignment="1">
      <alignment vertical="center" wrapText="1"/>
    </xf>
    <xf numFmtId="0" fontId="27" fillId="0" borderId="15" xfId="5" applyFont="1" applyFill="1" applyBorder="1" applyAlignment="1">
      <alignment horizontal="left" vertical="center" wrapText="1"/>
    </xf>
    <xf numFmtId="0" fontId="12" fillId="0" borderId="15" xfId="5" applyFill="1" applyBorder="1" applyAlignment="1">
      <alignment horizontal="left" vertical="center" wrapText="1"/>
    </xf>
    <xf numFmtId="0" fontId="30" fillId="4" borderId="15" xfId="10" applyFont="1" applyFill="1" applyBorder="1" applyAlignment="1">
      <alignment vertical="center" wrapText="1"/>
    </xf>
    <xf numFmtId="0" fontId="30" fillId="8" borderId="5" xfId="10" applyFont="1" applyFill="1" applyBorder="1" applyAlignment="1">
      <alignment horizontal="left" vertical="center" wrapText="1"/>
    </xf>
    <xf numFmtId="0" fontId="30" fillId="0" borderId="15" xfId="10" applyFont="1" applyFill="1" applyBorder="1" applyAlignment="1">
      <alignment vertical="center" wrapText="1"/>
    </xf>
    <xf numFmtId="0" fontId="12" fillId="8" borderId="5" xfId="10" applyFill="1" applyBorder="1" applyAlignment="1">
      <alignment horizontal="left" vertical="top" wrapText="1" shrinkToFit="1"/>
    </xf>
    <xf numFmtId="0" fontId="12" fillId="8" borderId="3" xfId="10" applyFill="1" applyBorder="1" applyAlignment="1">
      <alignment horizontal="left" vertical="top" wrapText="1" shrinkToFit="1"/>
    </xf>
    <xf numFmtId="0" fontId="24" fillId="0" borderId="0" xfId="1" applyFont="1" applyAlignment="1">
      <alignment horizontal="center" vertical="center"/>
    </xf>
    <xf numFmtId="0" fontId="24" fillId="0" borderId="8" xfId="1" applyFont="1" applyBorder="1" applyAlignment="1">
      <alignment vertical="center" wrapText="1"/>
    </xf>
    <xf numFmtId="0" fontId="24" fillId="0" borderId="23" xfId="1" applyFont="1" applyBorder="1" applyAlignment="1">
      <alignment vertical="center" wrapText="1"/>
    </xf>
    <xf numFmtId="0" fontId="20" fillId="0" borderId="7" xfId="1" applyFont="1" applyBorder="1" applyAlignment="1">
      <alignment horizontal="center" vertical="center"/>
    </xf>
    <xf numFmtId="176" fontId="20" fillId="0" borderId="6" xfId="1" applyNumberFormat="1" applyFont="1" applyBorder="1" applyAlignment="1">
      <alignment horizontal="center" vertical="center"/>
    </xf>
    <xf numFmtId="0" fontId="48" fillId="0" borderId="6" xfId="12" applyFont="1" applyBorder="1" applyAlignment="1">
      <alignment vertical="center" wrapText="1"/>
    </xf>
    <xf numFmtId="0" fontId="45" fillId="0" borderId="6" xfId="11" applyFont="1" applyBorder="1" applyAlignment="1">
      <alignment vertical="center" wrapText="1"/>
    </xf>
    <xf numFmtId="0" fontId="45" fillId="0" borderId="8" xfId="11" applyFont="1" applyBorder="1" applyAlignment="1">
      <alignment vertical="center" wrapText="1"/>
    </xf>
    <xf numFmtId="0" fontId="44" fillId="0" borderId="6" xfId="12" applyBorder="1" applyAlignment="1">
      <alignment vertical="center" wrapText="1"/>
    </xf>
    <xf numFmtId="0" fontId="50" fillId="4" borderId="6" xfId="11" applyFont="1" applyFill="1" applyBorder="1" applyAlignment="1">
      <alignment vertical="center" wrapText="1"/>
    </xf>
    <xf numFmtId="0" fontId="50" fillId="4" borderId="8" xfId="11" applyFont="1" applyFill="1" applyBorder="1" applyAlignment="1">
      <alignment vertical="center" wrapText="1"/>
    </xf>
    <xf numFmtId="0" fontId="44" fillId="0" borderId="8" xfId="12" applyBorder="1" applyAlignment="1">
      <alignment vertical="center" wrapText="1"/>
    </xf>
    <xf numFmtId="0" fontId="48" fillId="0" borderId="8" xfId="12" applyFont="1" applyBorder="1" applyAlignment="1">
      <alignment vertical="center" wrapText="1"/>
    </xf>
    <xf numFmtId="0" fontId="44" fillId="0" borderId="6" xfId="11" applyBorder="1" applyAlignment="1">
      <alignment vertical="center" wrapText="1"/>
    </xf>
    <xf numFmtId="0" fontId="44" fillId="0" borderId="8" xfId="11" applyBorder="1" applyAlignment="1">
      <alignment vertical="center" wrapText="1"/>
    </xf>
    <xf numFmtId="0" fontId="24" fillId="0" borderId="11" xfId="1" applyFont="1" applyBorder="1" applyAlignment="1">
      <alignment horizontal="center" vertical="center"/>
    </xf>
    <xf numFmtId="176" fontId="24" fillId="0" borderId="12" xfId="1" applyNumberFormat="1" applyFont="1" applyBorder="1" applyAlignment="1">
      <alignment horizontal="center" vertical="center"/>
    </xf>
    <xf numFmtId="176" fontId="24" fillId="0" borderId="6" xfId="1" applyNumberFormat="1" applyFont="1" applyBorder="1" applyAlignment="1">
      <alignment horizontal="center" vertical="center"/>
    </xf>
    <xf numFmtId="0" fontId="51" fillId="4" borderId="23" xfId="1" applyFont="1" applyFill="1" applyBorder="1" applyAlignment="1">
      <alignment vertical="center" wrapText="1"/>
    </xf>
    <xf numFmtId="0" fontId="51" fillId="4" borderId="6" xfId="1" applyFont="1" applyFill="1" applyBorder="1" applyAlignment="1">
      <alignment vertical="center" wrapText="1"/>
    </xf>
    <xf numFmtId="0" fontId="44" fillId="0" borderId="23" xfId="11" applyBorder="1" applyAlignment="1">
      <alignment vertical="center" wrapText="1"/>
    </xf>
    <xf numFmtId="0" fontId="44" fillId="0" borderId="23" xfId="12" applyBorder="1" applyAlignment="1">
      <alignment vertical="center" wrapText="1"/>
    </xf>
    <xf numFmtId="0" fontId="44" fillId="4" borderId="6" xfId="12" applyFill="1" applyBorder="1" applyAlignment="1">
      <alignment vertical="center" wrapText="1"/>
    </xf>
    <xf numFmtId="0" fontId="48" fillId="4" borderId="23" xfId="12" applyFont="1" applyFill="1" applyBorder="1" applyAlignment="1">
      <alignment vertical="center" wrapText="1"/>
    </xf>
    <xf numFmtId="0" fontId="48" fillId="4" borderId="24" xfId="12" applyFont="1" applyFill="1" applyBorder="1" applyAlignment="1">
      <alignment vertical="center" wrapText="1"/>
    </xf>
    <xf numFmtId="0" fontId="44" fillId="4" borderId="6" xfId="11" applyFill="1" applyBorder="1" applyAlignment="1">
      <alignment vertical="center" wrapText="1"/>
    </xf>
    <xf numFmtId="0" fontId="44" fillId="4" borderId="8" xfId="11" applyFill="1" applyBorder="1" applyAlignment="1">
      <alignment vertical="center" wrapText="1"/>
    </xf>
    <xf numFmtId="0" fontId="51" fillId="4" borderId="8" xfId="1" applyFont="1" applyFill="1" applyBorder="1" applyAlignment="1">
      <alignment vertical="center" wrapText="1"/>
    </xf>
    <xf numFmtId="0" fontId="48" fillId="4" borderId="6" xfId="12" applyFont="1" applyFill="1" applyBorder="1" applyAlignment="1">
      <alignment vertical="center" wrapText="1"/>
    </xf>
    <xf numFmtId="0" fontId="48" fillId="4" borderId="8" xfId="12" applyFont="1" applyFill="1" applyBorder="1" applyAlignment="1">
      <alignment vertical="center" wrapText="1"/>
    </xf>
    <xf numFmtId="0" fontId="24" fillId="4" borderId="8" xfId="1" applyFont="1" applyFill="1" applyBorder="1" applyAlignment="1">
      <alignment vertical="center" wrapText="1"/>
    </xf>
    <xf numFmtId="0" fontId="55" fillId="4" borderId="6" xfId="12" applyFont="1" applyFill="1" applyBorder="1" applyAlignment="1">
      <alignment vertical="center" wrapText="1"/>
    </xf>
    <xf numFmtId="0" fontId="55" fillId="4" borderId="8" xfId="12" applyFont="1" applyFill="1" applyBorder="1" applyAlignment="1">
      <alignment vertical="center" wrapText="1"/>
    </xf>
    <xf numFmtId="176" fontId="24" fillId="0" borderId="0" xfId="1" applyNumberFormat="1" applyFont="1" applyAlignment="1">
      <alignment horizontal="center" vertical="center"/>
    </xf>
    <xf numFmtId="0" fontId="24" fillId="0" borderId="25" xfId="1" applyFont="1" applyBorder="1" applyAlignment="1">
      <alignment horizontal="center" vertical="center"/>
    </xf>
    <xf numFmtId="176" fontId="24" fillId="0" borderId="28" xfId="1" applyNumberFormat="1" applyFont="1" applyBorder="1" applyAlignment="1">
      <alignment horizontal="center" vertical="center"/>
    </xf>
    <xf numFmtId="0" fontId="44" fillId="0" borderId="0" xfId="11" applyBorder="1" applyAlignment="1">
      <alignment vertical="center" wrapText="1"/>
    </xf>
    <xf numFmtId="0" fontId="44" fillId="0" borderId="26" xfId="11" applyBorder="1" applyAlignment="1">
      <alignment vertical="center" wrapText="1"/>
    </xf>
    <xf numFmtId="0" fontId="44" fillId="0" borderId="24" xfId="11" applyBorder="1" applyAlignment="1">
      <alignment vertical="center" wrapText="1"/>
    </xf>
    <xf numFmtId="0" fontId="44" fillId="0" borderId="22" xfId="11" applyBorder="1" applyAlignment="1">
      <alignment vertical="center" wrapText="1"/>
    </xf>
    <xf numFmtId="0" fontId="48" fillId="4" borderId="6" xfId="12" applyFont="1" applyFill="1" applyBorder="1">
      <alignment vertical="center"/>
    </xf>
    <xf numFmtId="0" fontId="44" fillId="0" borderId="21" xfId="11" applyBorder="1" applyAlignment="1">
      <alignment vertical="center" wrapText="1"/>
    </xf>
    <xf numFmtId="0" fontId="12" fillId="0" borderId="6" xfId="5" applyBorder="1" applyAlignment="1">
      <alignment vertical="center" wrapText="1"/>
    </xf>
    <xf numFmtId="0" fontId="12" fillId="0" borderId="0" xfId="5" applyFill="1" applyBorder="1" applyAlignment="1">
      <alignment vertical="center" wrapText="1"/>
    </xf>
    <xf numFmtId="0" fontId="12" fillId="0" borderId="8" xfId="5" applyBorder="1" applyAlignment="1">
      <alignment vertical="center" wrapText="1"/>
    </xf>
    <xf numFmtId="0" fontId="12" fillId="4" borderId="23" xfId="5" applyFill="1" applyBorder="1" applyAlignment="1">
      <alignment vertical="center" wrapText="1"/>
    </xf>
    <xf numFmtId="0" fontId="12" fillId="4" borderId="24" xfId="5" applyFill="1" applyBorder="1" applyAlignment="1">
      <alignment vertical="center" wrapText="1"/>
    </xf>
    <xf numFmtId="0" fontId="12" fillId="4" borderId="6" xfId="5" applyFill="1" applyBorder="1" applyAlignment="1">
      <alignment vertical="center" wrapText="1"/>
    </xf>
    <xf numFmtId="176" fontId="24" fillId="0" borderId="9" xfId="1" applyNumberFormat="1" applyFont="1" applyBorder="1" applyAlignment="1">
      <alignment horizontal="center" vertical="center"/>
    </xf>
    <xf numFmtId="176" fontId="24" fillId="0" borderId="30" xfId="1" applyNumberFormat="1" applyFont="1" applyBorder="1" applyAlignment="1">
      <alignment horizontal="center" vertical="center"/>
    </xf>
    <xf numFmtId="176" fontId="24" fillId="0" borderId="13" xfId="1" applyNumberFormat="1" applyFont="1" applyBorder="1" applyAlignment="1">
      <alignment horizontal="center" vertical="center"/>
    </xf>
    <xf numFmtId="176" fontId="20" fillId="0" borderId="9" xfId="7" applyNumberFormat="1" applyFont="1" applyBorder="1" applyAlignment="1">
      <alignment horizontal="center" vertical="center"/>
    </xf>
    <xf numFmtId="176" fontId="20" fillId="0" borderId="9" xfId="1" applyNumberFormat="1" applyFont="1" applyBorder="1" applyAlignment="1">
      <alignment horizontal="center" vertical="center"/>
    </xf>
    <xf numFmtId="0" fontId="48" fillId="0" borderId="23" xfId="12" applyFont="1" applyBorder="1" applyAlignment="1">
      <alignment vertical="center" wrapText="1"/>
    </xf>
    <xf numFmtId="0" fontId="45" fillId="0" borderId="23" xfId="11" applyFont="1" applyBorder="1" applyAlignment="1">
      <alignment vertical="center" wrapText="1"/>
    </xf>
    <xf numFmtId="0" fontId="50" fillId="4" borderId="23" xfId="11" applyFont="1" applyFill="1" applyBorder="1" applyAlignment="1">
      <alignment vertical="center" wrapText="1"/>
    </xf>
    <xf numFmtId="0" fontId="12" fillId="0" borderId="23" xfId="5" applyBorder="1" applyAlignment="1">
      <alignment vertical="center" wrapText="1"/>
    </xf>
    <xf numFmtId="0" fontId="44" fillId="4" borderId="23" xfId="12" applyFill="1" applyBorder="1" applyAlignment="1">
      <alignment vertical="center" wrapText="1"/>
    </xf>
    <xf numFmtId="0" fontId="44" fillId="4" borderId="23" xfId="11" applyFill="1" applyBorder="1" applyAlignment="1">
      <alignment vertical="center" wrapText="1"/>
    </xf>
    <xf numFmtId="0" fontId="44" fillId="4" borderId="23" xfId="12" applyFill="1" applyBorder="1">
      <alignment vertical="center"/>
    </xf>
    <xf numFmtId="0" fontId="12" fillId="4" borderId="23" xfId="5" applyFill="1" applyBorder="1">
      <alignment vertical="center"/>
    </xf>
    <xf numFmtId="0" fontId="55" fillId="4" borderId="23" xfId="12" applyFont="1" applyFill="1" applyBorder="1" applyAlignment="1">
      <alignment vertical="center" wrapText="1"/>
    </xf>
    <xf numFmtId="0" fontId="24" fillId="0" borderId="20" xfId="1" applyFont="1" applyBorder="1" applyAlignment="1">
      <alignment horizontal="center" vertical="center" wrapText="1"/>
    </xf>
    <xf numFmtId="0" fontId="24" fillId="0" borderId="20" xfId="13" applyFont="1" applyBorder="1" applyAlignment="1">
      <alignment horizontal="center" vertical="center" wrapText="1"/>
    </xf>
    <xf numFmtId="0" fontId="24" fillId="0" borderId="20" xfId="1" applyFont="1" applyBorder="1" applyAlignment="1">
      <alignment horizontal="center" vertical="center"/>
    </xf>
    <xf numFmtId="0" fontId="31" fillId="0" borderId="20" xfId="1" applyFont="1" applyBorder="1" applyAlignment="1">
      <alignment horizontal="center" vertical="center" wrapText="1"/>
    </xf>
    <xf numFmtId="0" fontId="24" fillId="0" borderId="36" xfId="1" applyFont="1" applyBorder="1" applyAlignment="1">
      <alignment horizontal="center" vertical="center" wrapText="1"/>
    </xf>
    <xf numFmtId="0" fontId="24" fillId="0" borderId="37" xfId="1" applyFont="1" applyBorder="1" applyAlignment="1">
      <alignment horizontal="center" vertical="center" wrapText="1"/>
    </xf>
    <xf numFmtId="0" fontId="24" fillId="0" borderId="34" xfId="7" applyFont="1" applyBorder="1" applyAlignment="1">
      <alignment horizontal="center" vertical="center"/>
    </xf>
    <xf numFmtId="0" fontId="24" fillId="0" borderId="34" xfId="1" applyFont="1" applyBorder="1" applyAlignment="1">
      <alignment horizontal="center" vertical="center"/>
    </xf>
    <xf numFmtId="0" fontId="12" fillId="0" borderId="1" xfId="10" applyBorder="1" applyAlignment="1">
      <alignment horizontal="left" vertical="center" wrapText="1"/>
    </xf>
    <xf numFmtId="0" fontId="27" fillId="0" borderId="41" xfId="5" applyFont="1" applyBorder="1" applyAlignment="1">
      <alignment vertical="center" wrapText="1"/>
    </xf>
    <xf numFmtId="0" fontId="27" fillId="0" borderId="41" xfId="5" applyFont="1" applyFill="1" applyBorder="1" applyAlignment="1">
      <alignment vertical="center" wrapText="1"/>
    </xf>
    <xf numFmtId="0" fontId="27" fillId="0" borderId="41" xfId="5" applyFont="1" applyFill="1" applyBorder="1" applyAlignment="1">
      <alignment horizontal="left" vertical="center" wrapText="1"/>
    </xf>
    <xf numFmtId="0" fontId="12" fillId="0" borderId="41" xfId="5" applyBorder="1" applyAlignment="1">
      <alignment vertical="center" wrapText="1"/>
    </xf>
    <xf numFmtId="0" fontId="32" fillId="0" borderId="41" xfId="5" applyFont="1" applyFill="1" applyBorder="1" applyAlignment="1">
      <alignment vertical="center" wrapText="1"/>
    </xf>
    <xf numFmtId="0" fontId="12" fillId="0" borderId="41" xfId="5" applyFill="1" applyBorder="1" applyAlignment="1">
      <alignment vertical="center" wrapText="1"/>
    </xf>
    <xf numFmtId="0" fontId="30" fillId="0" borderId="41" xfId="10" applyFont="1" applyBorder="1" applyAlignment="1">
      <alignment vertical="center" wrapText="1"/>
    </xf>
    <xf numFmtId="0" fontId="24" fillId="0" borderId="41" xfId="0" applyFont="1" applyBorder="1" applyAlignment="1">
      <alignment vertical="center" wrapText="1"/>
    </xf>
    <xf numFmtId="0" fontId="23" fillId="0" borderId="15" xfId="0" applyFont="1" applyBorder="1" applyAlignment="1">
      <alignment horizontal="left" vertical="center" wrapText="1"/>
    </xf>
    <xf numFmtId="0" fontId="37" fillId="0" borderId="0" xfId="0" applyFont="1" applyAlignment="1">
      <alignment horizontal="center" vertical="center"/>
    </xf>
    <xf numFmtId="0" fontId="24" fillId="0" borderId="34" xfId="1" applyFont="1" applyBorder="1" applyAlignment="1">
      <alignment horizontal="center" vertical="center" wrapText="1"/>
    </xf>
    <xf numFmtId="0" fontId="24" fillId="0" borderId="20" xfId="7" applyFont="1" applyBorder="1" applyAlignment="1">
      <alignment horizontal="center" vertical="center" wrapText="1"/>
    </xf>
    <xf numFmtId="0" fontId="30" fillId="8" borderId="8" xfId="10" applyFont="1" applyFill="1" applyBorder="1" applyAlignment="1">
      <alignment vertical="center" wrapText="1"/>
    </xf>
    <xf numFmtId="0" fontId="30" fillId="8" borderId="6" xfId="10" applyFont="1" applyFill="1" applyBorder="1" applyAlignment="1">
      <alignment vertical="center" wrapText="1"/>
    </xf>
    <xf numFmtId="0" fontId="30" fillId="8" borderId="23" xfId="10" applyFont="1" applyFill="1" applyBorder="1" applyAlignment="1">
      <alignment vertical="center" wrapText="1"/>
    </xf>
    <xf numFmtId="0" fontId="23" fillId="0" borderId="20" xfId="0" applyFont="1" applyBorder="1" applyAlignment="1">
      <alignment horizontal="center" vertical="center" wrapText="1"/>
    </xf>
    <xf numFmtId="176" fontId="38" fillId="0" borderId="9" xfId="0" applyNumberFormat="1" applyFont="1" applyBorder="1" applyAlignment="1">
      <alignment horizontal="center" vertical="center" wrapText="1"/>
    </xf>
    <xf numFmtId="176" fontId="23" fillId="0" borderId="6" xfId="0" applyNumberFormat="1" applyFont="1" applyBorder="1" applyAlignment="1">
      <alignment horizontal="center" vertical="center" wrapText="1"/>
    </xf>
    <xf numFmtId="0" fontId="38" fillId="0" borderId="7" xfId="0" applyFont="1" applyBorder="1" applyAlignment="1">
      <alignment horizontal="center" vertical="center" wrapText="1"/>
    </xf>
    <xf numFmtId="0" fontId="30" fillId="0" borderId="8" xfId="10" applyFont="1" applyBorder="1" applyAlignment="1">
      <alignment horizontal="left" vertical="center" wrapText="1"/>
    </xf>
    <xf numFmtId="0" fontId="12" fillId="0" borderId="6" xfId="5" applyBorder="1" applyAlignment="1">
      <alignment horizontal="left" vertical="center" wrapText="1"/>
    </xf>
    <xf numFmtId="0" fontId="36" fillId="0" borderId="23" xfId="5" applyFont="1" applyFill="1" applyBorder="1" applyAlignment="1">
      <alignment horizontal="center" vertical="center"/>
    </xf>
    <xf numFmtId="176" fontId="22" fillId="0" borderId="9" xfId="0" applyNumberFormat="1" applyFont="1" applyBorder="1" applyAlignment="1">
      <alignment horizontal="center" vertical="center"/>
    </xf>
    <xf numFmtId="176" fontId="22" fillId="0" borderId="6" xfId="0" applyNumberFormat="1" applyFont="1" applyBorder="1" applyAlignment="1">
      <alignment horizontal="center" vertical="center"/>
    </xf>
    <xf numFmtId="0" fontId="22" fillId="0" borderId="7" xfId="0" applyFont="1" applyBorder="1">
      <alignment vertical="center"/>
    </xf>
    <xf numFmtId="0" fontId="12" fillId="0" borderId="0" xfId="5" applyFill="1" applyBorder="1" applyAlignment="1">
      <alignment horizontal="center" vertical="center"/>
    </xf>
    <xf numFmtId="0" fontId="12" fillId="0" borderId="1" xfId="5" applyFill="1" applyBorder="1" applyAlignment="1">
      <alignment horizontal="center" vertical="center"/>
    </xf>
    <xf numFmtId="0" fontId="31" fillId="0" borderId="20" xfId="0" applyFont="1" applyBorder="1" applyAlignment="1">
      <alignment horizontal="center" vertical="center"/>
    </xf>
    <xf numFmtId="0" fontId="24" fillId="0" borderId="20" xfId="0" applyFont="1" applyBorder="1" applyAlignment="1">
      <alignment horizontal="center" vertical="center"/>
    </xf>
    <xf numFmtId="0" fontId="24" fillId="0" borderId="20" xfId="0" applyFont="1" applyBorder="1" applyAlignment="1">
      <alignment horizontal="center" vertical="center" wrapText="1"/>
    </xf>
    <xf numFmtId="0" fontId="24" fillId="0" borderId="34" xfId="0" applyFont="1" applyBorder="1" applyAlignment="1">
      <alignment horizontal="center" vertical="center"/>
    </xf>
    <xf numFmtId="0" fontId="24" fillId="0" borderId="34" xfId="0" applyFont="1" applyBorder="1" applyAlignment="1">
      <alignment horizontal="center" vertical="center" shrinkToFit="1"/>
    </xf>
    <xf numFmtId="0" fontId="27" fillId="0" borderId="8" xfId="5" applyFont="1" applyFill="1" applyBorder="1" applyAlignment="1">
      <alignment horizontal="left" vertical="center" wrapText="1"/>
    </xf>
    <xf numFmtId="0" fontId="30" fillId="0" borderId="6" xfId="10" applyFont="1" applyFill="1" applyBorder="1" applyAlignment="1">
      <alignment horizontal="left" vertical="center" wrapText="1"/>
    </xf>
    <xf numFmtId="0" fontId="12" fillId="0" borderId="23" xfId="5" applyFill="1" applyBorder="1" applyAlignment="1">
      <alignment horizontal="center" vertical="center"/>
    </xf>
    <xf numFmtId="0" fontId="27" fillId="0" borderId="8" xfId="5" applyNumberFormat="1" applyFont="1" applyFill="1" applyBorder="1" applyAlignment="1">
      <alignment horizontal="left" vertical="center" wrapText="1" shrinkToFit="1"/>
    </xf>
    <xf numFmtId="0" fontId="12" fillId="0" borderId="6" xfId="5" applyNumberFormat="1" applyFill="1" applyBorder="1" applyAlignment="1">
      <alignment horizontal="left" vertical="center" wrapText="1" shrinkToFit="1"/>
    </xf>
    <xf numFmtId="0" fontId="27" fillId="0" borderId="6" xfId="5" applyNumberFormat="1" applyFont="1" applyFill="1" applyBorder="1" applyAlignment="1">
      <alignment horizontal="left" vertical="center" wrapText="1" shrinkToFit="1"/>
    </xf>
    <xf numFmtId="0" fontId="12" fillId="0" borderId="8" xfId="5" applyBorder="1" applyAlignment="1">
      <alignment horizontal="left" vertical="center" wrapText="1"/>
    </xf>
    <xf numFmtId="0" fontId="27" fillId="0" borderId="23" xfId="5" applyFont="1" applyFill="1" applyBorder="1" applyAlignment="1">
      <alignment vertical="center" wrapText="1"/>
    </xf>
    <xf numFmtId="0" fontId="24" fillId="0" borderId="6" xfId="1" applyFont="1" applyBorder="1" applyAlignment="1">
      <alignment vertical="center" wrapText="1"/>
    </xf>
    <xf numFmtId="0" fontId="19" fillId="0" borderId="20" xfId="0" applyFont="1" applyBorder="1" applyAlignment="1">
      <alignment horizontal="center" vertical="center"/>
    </xf>
    <xf numFmtId="0" fontId="33" fillId="0" borderId="8" xfId="10" applyFont="1" applyBorder="1" applyAlignment="1">
      <alignment vertical="center" wrapText="1"/>
    </xf>
    <xf numFmtId="0" fontId="33" fillId="0" borderId="6" xfId="10" applyFont="1" applyBorder="1" applyAlignment="1">
      <alignment vertical="center" wrapText="1"/>
    </xf>
    <xf numFmtId="0" fontId="27" fillId="0" borderId="23" xfId="10" applyFont="1" applyBorder="1" applyAlignment="1">
      <alignment vertical="center" wrapText="1"/>
    </xf>
    <xf numFmtId="0" fontId="48" fillId="0" borderId="24" xfId="12" applyFont="1" applyBorder="1" applyAlignment="1">
      <alignment vertical="center" wrapText="1"/>
    </xf>
    <xf numFmtId="0" fontId="33" fillId="0" borderId="24" xfId="10" applyFont="1" applyBorder="1" applyAlignment="1">
      <alignment vertical="center" wrapText="1"/>
    </xf>
    <xf numFmtId="0" fontId="33" fillId="0" borderId="23" xfId="10" applyFont="1" applyBorder="1" applyAlignment="1">
      <alignment vertical="center" wrapText="1"/>
    </xf>
    <xf numFmtId="0" fontId="30" fillId="0" borderId="6" xfId="10" applyFont="1" applyBorder="1" applyAlignment="1">
      <alignment horizontal="left" vertical="center" wrapText="1"/>
    </xf>
    <xf numFmtId="0" fontId="30" fillId="0" borderId="24" xfId="10" applyFont="1" applyBorder="1" applyAlignment="1">
      <alignment horizontal="left" vertical="center" wrapText="1"/>
    </xf>
    <xf numFmtId="0" fontId="30" fillId="0" borderId="21" xfId="10" applyFont="1" applyBorder="1" applyAlignment="1">
      <alignment horizontal="left" vertical="center" wrapText="1"/>
    </xf>
    <xf numFmtId="0" fontId="30" fillId="0" borderId="22" xfId="10" applyFont="1" applyBorder="1" applyAlignment="1">
      <alignment horizontal="left" vertical="center" wrapText="1"/>
    </xf>
    <xf numFmtId="0" fontId="30" fillId="0" borderId="23" xfId="10" applyFont="1" applyBorder="1" applyAlignment="1">
      <alignment horizontal="left" vertical="center" wrapText="1"/>
    </xf>
    <xf numFmtId="0" fontId="55" fillId="4" borderId="24" xfId="12" applyFont="1" applyFill="1" applyBorder="1" applyAlignment="1">
      <alignment vertical="center" wrapText="1"/>
    </xf>
    <xf numFmtId="0" fontId="27" fillId="0" borderId="24" xfId="5" applyFont="1" applyBorder="1" applyAlignment="1">
      <alignment vertical="center" wrapText="1"/>
    </xf>
    <xf numFmtId="0" fontId="27" fillId="0" borderId="23" xfId="5" applyFont="1" applyBorder="1" applyAlignment="1">
      <alignment vertical="center" wrapText="1"/>
    </xf>
    <xf numFmtId="0" fontId="27" fillId="0" borderId="24" xfId="10" applyFont="1" applyFill="1" applyBorder="1" applyAlignment="1">
      <alignment horizontal="left" vertical="center" wrapText="1"/>
    </xf>
    <xf numFmtId="0" fontId="12" fillId="0" borderId="23" xfId="10" applyBorder="1" applyAlignment="1">
      <alignment vertical="center" wrapText="1"/>
    </xf>
    <xf numFmtId="0" fontId="20" fillId="0" borderId="20" xfId="0" applyFont="1" applyBorder="1" applyAlignment="1">
      <alignment horizontal="center" vertical="center"/>
    </xf>
    <xf numFmtId="0" fontId="48" fillId="4" borderId="24" xfId="12" applyFont="1" applyFill="1" applyBorder="1" applyAlignment="1">
      <alignment horizontal="center" vertical="center" wrapText="1"/>
    </xf>
    <xf numFmtId="0" fontId="24" fillId="0" borderId="8" xfId="0" applyFont="1" applyBorder="1" applyAlignment="1">
      <alignment vertical="center" wrapText="1"/>
    </xf>
    <xf numFmtId="0" fontId="24" fillId="0" borderId="6" xfId="0" applyFont="1" applyBorder="1" applyAlignment="1">
      <alignment vertical="center" wrapText="1"/>
    </xf>
    <xf numFmtId="0" fontId="27" fillId="0" borderId="8" xfId="5" applyFont="1" applyBorder="1" applyAlignment="1">
      <alignment vertical="center" wrapText="1"/>
    </xf>
    <xf numFmtId="0" fontId="27" fillId="0" borderId="6" xfId="5" applyFont="1" applyBorder="1" applyAlignment="1">
      <alignment vertical="center" wrapText="1"/>
    </xf>
    <xf numFmtId="0" fontId="27" fillId="0" borderId="23" xfId="10" applyFont="1" applyFill="1" applyBorder="1" applyAlignment="1">
      <alignment vertical="center" wrapText="1"/>
    </xf>
    <xf numFmtId="0" fontId="27" fillId="0" borderId="8" xfId="10" applyFont="1" applyFill="1" applyBorder="1" applyAlignment="1">
      <alignment vertical="center" wrapText="1"/>
    </xf>
    <xf numFmtId="0" fontId="27" fillId="0" borderId="6" xfId="10" applyFont="1" applyFill="1" applyBorder="1" applyAlignment="1">
      <alignment vertical="center" wrapText="1"/>
    </xf>
    <xf numFmtId="0" fontId="27" fillId="0" borderId="22" xfId="10" applyFont="1" applyFill="1" applyBorder="1" applyAlignment="1">
      <alignment vertical="center" wrapText="1"/>
    </xf>
    <xf numFmtId="0" fontId="27" fillId="0" borderId="22" xfId="5" applyFont="1" applyFill="1" applyBorder="1" applyAlignment="1">
      <alignment vertical="center" wrapText="1"/>
    </xf>
    <xf numFmtId="0" fontId="27" fillId="0" borderId="8" xfId="10" applyFont="1" applyFill="1" applyBorder="1" applyAlignment="1">
      <alignment horizontal="left" vertical="center" wrapText="1" shrinkToFit="1"/>
    </xf>
    <xf numFmtId="0" fontId="27" fillId="0" borderId="6" xfId="10" applyFont="1" applyFill="1" applyBorder="1" applyAlignment="1">
      <alignment horizontal="left" vertical="center" wrapText="1" shrinkToFit="1"/>
    </xf>
    <xf numFmtId="0" fontId="12" fillId="4" borderId="0" xfId="5" applyFill="1" applyBorder="1" applyAlignment="1">
      <alignment horizontal="left" vertical="center" wrapText="1"/>
    </xf>
    <xf numFmtId="0" fontId="30" fillId="4" borderId="23" xfId="10" applyFont="1" applyFill="1" applyBorder="1" applyAlignment="1">
      <alignment horizontal="left" vertical="center" wrapText="1"/>
    </xf>
    <xf numFmtId="0" fontId="30" fillId="0" borderId="8" xfId="10" applyFont="1" applyFill="1" applyBorder="1" applyAlignment="1">
      <alignment vertical="center" wrapText="1"/>
    </xf>
    <xf numFmtId="0" fontId="30" fillId="0" borderId="6" xfId="10" applyFont="1" applyBorder="1" applyAlignment="1">
      <alignment vertical="center" wrapText="1"/>
    </xf>
    <xf numFmtId="0" fontId="32" fillId="0" borderId="8" xfId="5" applyFont="1" applyFill="1" applyBorder="1" applyAlignment="1">
      <alignment horizontal="left" vertical="center" wrapText="1" shrinkToFit="1"/>
    </xf>
    <xf numFmtId="0" fontId="32" fillId="0" borderId="6" xfId="5" applyFont="1" applyFill="1" applyBorder="1" applyAlignment="1">
      <alignment horizontal="left" vertical="center" wrapText="1" shrinkToFit="1"/>
    </xf>
    <xf numFmtId="0" fontId="30" fillId="4" borderId="8" xfId="10" applyFont="1" applyFill="1" applyBorder="1" applyAlignment="1">
      <alignment horizontal="left" vertical="center" wrapText="1" shrinkToFit="1"/>
    </xf>
    <xf numFmtId="0" fontId="30" fillId="4" borderId="8" xfId="10" applyFont="1" applyFill="1" applyBorder="1" applyAlignment="1">
      <alignment vertical="center" wrapText="1"/>
    </xf>
    <xf numFmtId="0" fontId="30" fillId="0" borderId="8" xfId="10" applyFont="1" applyBorder="1" applyAlignment="1">
      <alignment horizontal="left" vertical="center" wrapText="1" shrinkToFit="1"/>
    </xf>
    <xf numFmtId="0" fontId="30" fillId="0" borderId="6" xfId="10" applyFont="1" applyBorder="1" applyAlignment="1">
      <alignment horizontal="left" vertical="center" wrapText="1" shrinkToFit="1"/>
    </xf>
    <xf numFmtId="0" fontId="44" fillId="4" borderId="8" xfId="12" applyFill="1" applyBorder="1" applyAlignment="1">
      <alignment vertical="center" wrapText="1"/>
    </xf>
    <xf numFmtId="0" fontId="30" fillId="4" borderId="6" xfId="10" applyFont="1" applyFill="1" applyBorder="1" applyAlignment="1">
      <alignment vertical="center" wrapText="1"/>
    </xf>
    <xf numFmtId="0" fontId="32" fillId="0" borderId="23" xfId="10" applyFont="1" applyFill="1" applyBorder="1" applyAlignment="1">
      <alignment vertical="center" wrapText="1"/>
    </xf>
    <xf numFmtId="0" fontId="27" fillId="0" borderId="0" xfId="5" applyFont="1" applyBorder="1" applyAlignment="1">
      <alignment vertical="center" wrapText="1"/>
    </xf>
    <xf numFmtId="0" fontId="32" fillId="0" borderId="0" xfId="5" applyFont="1" applyFill="1" applyBorder="1" applyAlignment="1">
      <alignment horizontal="left" vertical="center" wrapText="1" shrinkToFit="1"/>
    </xf>
    <xf numFmtId="0" fontId="30" fillId="4" borderId="0" xfId="10" applyFont="1" applyFill="1" applyBorder="1" applyAlignment="1">
      <alignment vertical="center" wrapText="1"/>
    </xf>
    <xf numFmtId="0" fontId="32" fillId="0" borderId="6" xfId="10" applyFont="1" applyFill="1" applyBorder="1" applyAlignment="1">
      <alignment vertical="center" wrapText="1"/>
    </xf>
    <xf numFmtId="0" fontId="12" fillId="4" borderId="8" xfId="5" applyFill="1" applyBorder="1" applyAlignment="1">
      <alignment vertical="center" wrapText="1"/>
    </xf>
    <xf numFmtId="0" fontId="30" fillId="0" borderId="23" xfId="10" applyFont="1" applyFill="1" applyBorder="1" applyAlignment="1">
      <alignment vertical="center" wrapText="1"/>
    </xf>
    <xf numFmtId="0" fontId="12" fillId="4" borderId="8" xfId="10" applyFill="1" applyBorder="1" applyAlignment="1">
      <alignment vertical="center" wrapText="1"/>
    </xf>
    <xf numFmtId="0" fontId="12" fillId="4" borderId="6" xfId="10" applyFill="1" applyBorder="1" applyAlignment="1">
      <alignment vertical="center" wrapText="1"/>
    </xf>
    <xf numFmtId="0" fontId="26" fillId="0" borderId="20" xfId="0" applyFont="1" applyBorder="1" applyAlignment="1">
      <alignment horizontal="center" vertical="center"/>
    </xf>
    <xf numFmtId="0" fontId="12" fillId="0" borderId="8" xfId="10" applyFill="1" applyBorder="1" applyAlignment="1">
      <alignment vertical="center" wrapText="1"/>
    </xf>
    <xf numFmtId="0" fontId="12" fillId="0" borderId="6" xfId="10" applyFill="1" applyBorder="1" applyAlignment="1">
      <alignment vertical="center" wrapText="1"/>
    </xf>
    <xf numFmtId="0" fontId="32" fillId="0" borderId="8" xfId="5" applyFont="1" applyFill="1" applyBorder="1" applyAlignment="1">
      <alignment horizontal="left" vertical="center" wrapText="1"/>
    </xf>
    <xf numFmtId="0" fontId="12" fillId="0" borderId="6" xfId="10" applyFill="1" applyBorder="1" applyAlignment="1">
      <alignment horizontal="left" vertical="center" wrapText="1"/>
    </xf>
    <xf numFmtId="0" fontId="12" fillId="0" borderId="6" xfId="5" applyFill="1" applyBorder="1" applyAlignment="1">
      <alignment horizontal="left" vertical="center" wrapText="1"/>
    </xf>
    <xf numFmtId="0" fontId="12" fillId="0" borderId="10" xfId="5" applyBorder="1" applyAlignment="1">
      <alignment vertical="center" wrapText="1"/>
    </xf>
    <xf numFmtId="0" fontId="12" fillId="0" borderId="12" xfId="5" applyBorder="1" applyAlignment="1">
      <alignment vertical="center" wrapText="1"/>
    </xf>
    <xf numFmtId="0" fontId="12" fillId="0" borderId="29" xfId="5" applyBorder="1" applyAlignment="1">
      <alignment vertical="center" wrapText="1"/>
    </xf>
    <xf numFmtId="0" fontId="12" fillId="0" borderId="28" xfId="5" applyBorder="1" applyAlignment="1">
      <alignment vertical="center" wrapText="1"/>
    </xf>
    <xf numFmtId="0" fontId="27" fillId="0" borderId="27" xfId="5" applyFont="1" applyBorder="1" applyAlignment="1">
      <alignment vertical="center" wrapText="1"/>
    </xf>
    <xf numFmtId="0" fontId="27" fillId="0" borderId="26" xfId="5" applyFont="1" applyBorder="1" applyAlignment="1">
      <alignment vertical="center" wrapText="1"/>
    </xf>
    <xf numFmtId="0" fontId="12" fillId="0" borderId="24" xfId="10" applyBorder="1" applyAlignment="1">
      <alignment vertical="center" wrapText="1"/>
    </xf>
    <xf numFmtId="0" fontId="12" fillId="0" borderId="41" xfId="5" applyBorder="1" applyAlignment="1">
      <alignment horizontal="left" vertical="center" wrapText="1"/>
    </xf>
    <xf numFmtId="176" fontId="38" fillId="0" borderId="0" xfId="0" applyNumberFormat="1" applyFont="1" applyAlignment="1">
      <alignment horizontal="center" vertical="center" wrapText="1"/>
    </xf>
    <xf numFmtId="176" fontId="23" fillId="0" borderId="0" xfId="0" applyNumberFormat="1" applyFont="1" applyAlignment="1">
      <alignment horizontal="center" vertical="center" wrapText="1"/>
    </xf>
    <xf numFmtId="0" fontId="27" fillId="0" borderId="16" xfId="5" applyFont="1" applyFill="1" applyBorder="1" applyAlignment="1">
      <alignment horizontal="left" vertical="center" wrapText="1"/>
    </xf>
    <xf numFmtId="0" fontId="12" fillId="0" borderId="41" xfId="5" applyFill="1" applyBorder="1" applyAlignment="1">
      <alignment horizontal="center" vertical="center"/>
    </xf>
    <xf numFmtId="176" fontId="22" fillId="0" borderId="0" xfId="0" applyNumberFormat="1" applyFont="1" applyAlignment="1">
      <alignment horizontal="center" vertical="center"/>
    </xf>
    <xf numFmtId="0" fontId="44" fillId="0" borderId="15" xfId="11" applyBorder="1" applyAlignment="1">
      <alignment vertical="center" wrapText="1"/>
    </xf>
    <xf numFmtId="0" fontId="44" fillId="0" borderId="41" xfId="11" applyBorder="1" applyAlignment="1">
      <alignment vertical="center" wrapText="1"/>
    </xf>
    <xf numFmtId="0" fontId="32" fillId="0" borderId="15" xfId="5" applyFont="1" applyFill="1" applyBorder="1" applyAlignment="1">
      <alignment horizontal="left" vertical="center" wrapText="1"/>
    </xf>
    <xf numFmtId="0" fontId="50" fillId="4" borderId="15" xfId="11" applyFont="1" applyFill="1" applyBorder="1" applyAlignment="1">
      <alignment vertical="center" wrapText="1"/>
    </xf>
    <xf numFmtId="0" fontId="44" fillId="0" borderId="15" xfId="12" applyFill="1" applyBorder="1" applyAlignment="1">
      <alignment vertical="center" wrapText="1"/>
    </xf>
    <xf numFmtId="0" fontId="44" fillId="0" borderId="41" xfId="11" applyFill="1" applyBorder="1" applyAlignment="1">
      <alignment vertical="center" wrapText="1"/>
    </xf>
    <xf numFmtId="0" fontId="54" fillId="0" borderId="15" xfId="11" applyFont="1" applyFill="1" applyBorder="1" applyAlignment="1">
      <alignment vertical="center" wrapText="1"/>
    </xf>
    <xf numFmtId="0" fontId="54" fillId="0" borderId="41" xfId="11" applyFont="1" applyFill="1" applyBorder="1" applyAlignment="1">
      <alignment vertical="center" wrapText="1"/>
    </xf>
    <xf numFmtId="0" fontId="12" fillId="0" borderId="15" xfId="5" applyBorder="1" applyAlignment="1">
      <alignment horizontal="left" vertical="center" wrapText="1"/>
    </xf>
    <xf numFmtId="0" fontId="39" fillId="0" borderId="41" xfId="0" applyFont="1" applyBorder="1" applyAlignment="1">
      <alignment horizontal="left" vertical="center" wrapText="1"/>
    </xf>
    <xf numFmtId="0" fontId="32" fillId="0" borderId="39" xfId="5" applyFont="1" applyFill="1" applyBorder="1" applyAlignment="1">
      <alignment vertical="center" wrapText="1"/>
    </xf>
    <xf numFmtId="0" fontId="12" fillId="0" borderId="39" xfId="5" applyFill="1" applyBorder="1" applyAlignment="1">
      <alignment horizontal="center" vertical="center"/>
    </xf>
    <xf numFmtId="0" fontId="12" fillId="0" borderId="15" xfId="10" applyFill="1" applyBorder="1" applyAlignment="1">
      <alignment horizontal="left" vertical="center" wrapText="1"/>
    </xf>
    <xf numFmtId="0" fontId="12" fillId="0" borderId="16" xfId="5" applyFill="1" applyBorder="1" applyAlignment="1">
      <alignment horizontal="left" vertical="center" wrapText="1"/>
    </xf>
    <xf numFmtId="0" fontId="36" fillId="0" borderId="39" xfId="5" applyFont="1" applyFill="1" applyBorder="1" applyAlignment="1">
      <alignment horizontal="center" vertical="center"/>
    </xf>
    <xf numFmtId="0" fontId="44" fillId="0" borderId="16" xfId="11" applyBorder="1" applyAlignment="1">
      <alignment vertical="center" wrapText="1"/>
    </xf>
    <xf numFmtId="0" fontId="48" fillId="0" borderId="16" xfId="12" applyFont="1" applyBorder="1" applyAlignment="1">
      <alignment vertical="center" wrapText="1"/>
    </xf>
    <xf numFmtId="0" fontId="27" fillId="0" borderId="16" xfId="5" applyFont="1" applyBorder="1" applyAlignment="1">
      <alignment vertical="center" wrapText="1"/>
    </xf>
    <xf numFmtId="0" fontId="47" fillId="4" borderId="15" xfId="1" applyFont="1" applyFill="1" applyBorder="1" applyAlignment="1">
      <alignment horizontal="center" vertical="center"/>
    </xf>
    <xf numFmtId="0" fontId="47" fillId="4" borderId="16" xfId="1" applyFont="1" applyFill="1" applyBorder="1" applyAlignment="1">
      <alignment horizontal="center" vertical="center"/>
    </xf>
    <xf numFmtId="0" fontId="51" fillId="4" borderId="41" xfId="1" applyFont="1" applyFill="1" applyBorder="1" applyAlignment="1">
      <alignment horizontal="center" vertical="center" wrapText="1"/>
    </xf>
    <xf numFmtId="0" fontId="36" fillId="0" borderId="41" xfId="5" applyFont="1" applyFill="1" applyBorder="1" applyAlignment="1">
      <alignment horizontal="center" vertical="center"/>
    </xf>
    <xf numFmtId="0" fontId="54" fillId="0" borderId="15" xfId="11" applyFont="1" applyBorder="1" applyAlignment="1">
      <alignment vertical="center" wrapText="1"/>
    </xf>
    <xf numFmtId="0" fontId="54" fillId="0" borderId="41" xfId="11" applyFont="1" applyBorder="1" applyAlignment="1">
      <alignment vertical="center" wrapText="1"/>
    </xf>
    <xf numFmtId="0" fontId="12" fillId="0" borderId="15" xfId="5" applyFill="1" applyBorder="1" applyAlignment="1">
      <alignment vertical="center" wrapText="1"/>
    </xf>
    <xf numFmtId="0" fontId="44" fillId="0" borderId="41" xfId="12" applyFill="1" applyBorder="1" applyAlignment="1">
      <alignment vertical="center" wrapText="1"/>
    </xf>
    <xf numFmtId="0" fontId="50" fillId="4" borderId="41" xfId="11" applyFont="1" applyFill="1" applyBorder="1" applyAlignment="1">
      <alignment vertical="center" wrapText="1"/>
    </xf>
    <xf numFmtId="176" fontId="20" fillId="0" borderId="0" xfId="7" applyNumberFormat="1" applyFont="1" applyAlignment="1">
      <alignment horizontal="center" vertical="center"/>
    </xf>
    <xf numFmtId="176" fontId="20" fillId="0" borderId="0" xfId="1" applyNumberFormat="1" applyFont="1" applyAlignment="1">
      <alignment horizontal="center" vertical="center"/>
    </xf>
    <xf numFmtId="0" fontId="20" fillId="0" borderId="0" xfId="1" applyFont="1" applyAlignment="1">
      <alignment horizontal="center" vertical="center"/>
    </xf>
    <xf numFmtId="0" fontId="38" fillId="0" borderId="15" xfId="0" applyFont="1" applyBorder="1" applyAlignment="1">
      <alignment vertical="center" wrapText="1"/>
    </xf>
    <xf numFmtId="0" fontId="30" fillId="0" borderId="16" xfId="10" applyFont="1" applyBorder="1" applyAlignment="1">
      <alignment horizontal="left" vertical="center" wrapText="1"/>
    </xf>
    <xf numFmtId="0" fontId="44" fillId="0" borderId="15" xfId="12" applyBorder="1" applyAlignment="1">
      <alignment vertical="center" wrapText="1"/>
    </xf>
    <xf numFmtId="0" fontId="44" fillId="0" borderId="41" xfId="12" applyBorder="1" applyAlignment="1">
      <alignment vertical="center" wrapText="1"/>
    </xf>
    <xf numFmtId="0" fontId="44" fillId="7" borderId="15" xfId="12" applyFill="1" applyBorder="1" applyAlignment="1">
      <alignment vertical="center" wrapText="1"/>
    </xf>
    <xf numFmtId="0" fontId="44" fillId="7" borderId="41" xfId="12" applyFill="1" applyBorder="1" applyAlignment="1">
      <alignment vertical="center" wrapText="1"/>
    </xf>
    <xf numFmtId="0" fontId="50" fillId="4" borderId="15" xfId="12" applyFont="1" applyFill="1" applyBorder="1" applyAlignment="1">
      <alignment vertical="center" wrapText="1"/>
    </xf>
    <xf numFmtId="0" fontId="45" fillId="0" borderId="15" xfId="11" applyFont="1" applyBorder="1" applyAlignment="1">
      <alignment vertical="center" wrapText="1"/>
    </xf>
    <xf numFmtId="0" fontId="45" fillId="0" borderId="41" xfId="11" applyFont="1" applyBorder="1" applyAlignment="1">
      <alignment vertical="center" wrapText="1"/>
    </xf>
    <xf numFmtId="0" fontId="27" fillId="0" borderId="16" xfId="10" applyFont="1" applyFill="1" applyBorder="1" applyAlignment="1">
      <alignment vertical="center" wrapText="1"/>
    </xf>
    <xf numFmtId="0" fontId="27" fillId="0" borderId="40" xfId="10" applyFont="1" applyFill="1" applyBorder="1" applyAlignment="1">
      <alignment vertical="center" wrapText="1"/>
    </xf>
    <xf numFmtId="0" fontId="27" fillId="0" borderId="1" xfId="10" applyFont="1" applyFill="1" applyBorder="1" applyAlignment="1">
      <alignment vertical="center" wrapText="1"/>
    </xf>
    <xf numFmtId="0" fontId="27" fillId="0" borderId="2" xfId="10" applyFont="1" applyFill="1" applyBorder="1" applyAlignment="1">
      <alignment vertical="center" wrapText="1"/>
    </xf>
    <xf numFmtId="0" fontId="27" fillId="0" borderId="0" xfId="10" applyFont="1" applyFill="1" applyBorder="1" applyAlignment="1">
      <alignment vertical="center" wrapText="1"/>
    </xf>
    <xf numFmtId="0" fontId="12" fillId="0" borderId="0" xfId="5">
      <alignment vertical="center"/>
    </xf>
    <xf numFmtId="0" fontId="12" fillId="0" borderId="4" xfId="5" applyBorder="1" applyAlignment="1">
      <alignment vertical="center" wrapText="1"/>
    </xf>
    <xf numFmtId="0" fontId="36" fillId="0" borderId="0" xfId="5" applyFont="1" applyFill="1" applyBorder="1" applyAlignment="1">
      <alignment horizontal="center" vertical="center"/>
    </xf>
    <xf numFmtId="0" fontId="44" fillId="0" borderId="4" xfId="12" applyBorder="1" applyAlignment="1">
      <alignment vertical="center" wrapText="1"/>
    </xf>
    <xf numFmtId="0" fontId="12" fillId="0" borderId="5" xfId="5" applyBorder="1" applyAlignment="1">
      <alignment vertical="center" wrapText="1"/>
    </xf>
    <xf numFmtId="0" fontId="44" fillId="0" borderId="0" xfId="12" applyBorder="1" applyAlignment="1">
      <alignment vertical="center" wrapText="1"/>
    </xf>
    <xf numFmtId="0" fontId="44" fillId="0" borderId="4" xfId="12" applyFill="1" applyBorder="1" applyAlignment="1">
      <alignment vertical="center" wrapText="1"/>
    </xf>
    <xf numFmtId="0" fontId="44" fillId="0" borderId="5" xfId="12" applyFill="1" applyBorder="1" applyAlignment="1">
      <alignment vertical="center" wrapText="1"/>
    </xf>
    <xf numFmtId="0" fontId="44" fillId="0" borderId="0" xfId="12" applyFill="1" applyBorder="1" applyAlignment="1">
      <alignment vertical="center" wrapText="1"/>
    </xf>
    <xf numFmtId="0" fontId="12" fillId="7" borderId="4" xfId="10" applyFill="1" applyBorder="1" applyAlignment="1">
      <alignment vertical="center" wrapText="1"/>
    </xf>
    <xf numFmtId="0" fontId="12" fillId="7" borderId="5" xfId="10" applyFill="1" applyBorder="1" applyAlignment="1">
      <alignment vertical="center" wrapText="1"/>
    </xf>
    <xf numFmtId="0" fontId="27" fillId="0" borderId="5" xfId="5" applyFont="1" applyFill="1" applyBorder="1" applyAlignment="1">
      <alignment vertical="center" wrapText="1"/>
    </xf>
    <xf numFmtId="0" fontId="27" fillId="0" borderId="0" xfId="5" applyFont="1" applyFill="1" applyBorder="1" applyAlignment="1">
      <alignment vertical="center" wrapText="1"/>
    </xf>
    <xf numFmtId="0" fontId="27" fillId="0" borderId="4" xfId="5" applyFont="1" applyBorder="1" applyAlignment="1">
      <alignment vertical="center" wrapText="1"/>
    </xf>
    <xf numFmtId="0" fontId="27" fillId="0" borderId="5" xfId="5" applyFont="1" applyBorder="1" applyAlignment="1">
      <alignment vertical="center" wrapText="1"/>
    </xf>
    <xf numFmtId="0" fontId="27" fillId="0" borderId="3" xfId="5" applyFont="1" applyBorder="1" applyAlignment="1">
      <alignment vertical="center" wrapText="1"/>
    </xf>
    <xf numFmtId="0" fontId="44" fillId="7" borderId="3" xfId="12" applyFill="1" applyBorder="1" applyAlignment="1">
      <alignment vertical="center" wrapText="1"/>
    </xf>
    <xf numFmtId="0" fontId="44" fillId="0" borderId="5" xfId="12" applyBorder="1" applyAlignment="1">
      <alignment vertical="center" wrapText="1"/>
    </xf>
    <xf numFmtId="0" fontId="44" fillId="7" borderId="4" xfId="12" applyFill="1" applyBorder="1" applyAlignment="1">
      <alignment vertical="center" wrapText="1"/>
    </xf>
    <xf numFmtId="0" fontId="44" fillId="0" borderId="5" xfId="11" applyBorder="1" applyAlignment="1">
      <alignment vertical="center" wrapText="1"/>
    </xf>
    <xf numFmtId="0" fontId="48" fillId="0" borderId="0" xfId="12" applyFont="1" applyBorder="1" applyAlignment="1">
      <alignment vertical="center" wrapText="1"/>
    </xf>
    <xf numFmtId="0" fontId="49" fillId="0" borderId="4" xfId="1" applyFont="1" applyBorder="1" applyAlignment="1">
      <alignment vertical="center" wrapText="1"/>
    </xf>
    <xf numFmtId="0" fontId="49" fillId="0" borderId="5" xfId="1" applyFont="1" applyBorder="1" applyAlignment="1">
      <alignment vertical="center" wrapText="1"/>
    </xf>
    <xf numFmtId="0" fontId="49" fillId="0" borderId="19" xfId="1" applyFont="1" applyBorder="1" applyAlignment="1">
      <alignment vertical="center" wrapText="1"/>
    </xf>
    <xf numFmtId="0" fontId="49" fillId="0" borderId="3" xfId="1" applyFont="1" applyBorder="1" applyAlignment="1">
      <alignment vertical="center" wrapText="1"/>
    </xf>
    <xf numFmtId="0" fontId="27" fillId="0" borderId="5" xfId="10" applyFont="1" applyFill="1" applyBorder="1" applyAlignment="1">
      <alignment horizontal="left" vertical="center" wrapText="1"/>
    </xf>
    <xf numFmtId="0" fontId="27" fillId="0" borderId="0" xfId="10" applyFont="1" applyFill="1" applyBorder="1" applyAlignment="1">
      <alignment horizontal="left" vertical="center" wrapText="1"/>
    </xf>
    <xf numFmtId="0" fontId="44" fillId="0" borderId="4" xfId="11" applyBorder="1" applyAlignment="1">
      <alignment vertical="center" wrapText="1"/>
    </xf>
    <xf numFmtId="0" fontId="44" fillId="0" borderId="3" xfId="11" applyBorder="1" applyAlignment="1">
      <alignment vertical="center" wrapText="1"/>
    </xf>
    <xf numFmtId="0" fontId="23" fillId="0" borderId="4" xfId="0" applyFont="1" applyBorder="1" applyAlignment="1">
      <alignment horizontal="left" vertical="center" wrapText="1"/>
    </xf>
    <xf numFmtId="0" fontId="39" fillId="0" borderId="0" xfId="0" applyFont="1" applyAlignment="1">
      <alignment horizontal="left" vertical="center" wrapText="1"/>
    </xf>
    <xf numFmtId="0" fontId="27" fillId="0" borderId="4" xfId="5" applyFont="1" applyFill="1" applyBorder="1" applyAlignment="1">
      <alignment vertical="center" wrapText="1"/>
    </xf>
    <xf numFmtId="0" fontId="12" fillId="0" borderId="4" xfId="10" applyBorder="1" applyAlignment="1">
      <alignment vertical="center" wrapText="1"/>
    </xf>
    <xf numFmtId="0" fontId="48" fillId="0" borderId="3" xfId="12" applyFont="1" applyBorder="1" applyAlignment="1">
      <alignment vertical="center" wrapText="1"/>
    </xf>
    <xf numFmtId="0" fontId="48" fillId="0" borderId="5" xfId="12" applyFont="1" applyBorder="1" applyAlignment="1">
      <alignment vertical="center" wrapText="1"/>
    </xf>
    <xf numFmtId="0" fontId="48" fillId="0" borderId="4" xfId="12" applyFont="1" applyBorder="1" applyAlignment="1">
      <alignment vertical="center" wrapText="1"/>
    </xf>
    <xf numFmtId="0" fontId="44" fillId="0" borderId="18" xfId="12" applyBorder="1" applyAlignment="1">
      <alignment vertical="center" wrapText="1"/>
    </xf>
    <xf numFmtId="0" fontId="48" fillId="0" borderId="17" xfId="12" applyFont="1" applyBorder="1" applyAlignment="1">
      <alignment vertical="center" wrapText="1"/>
    </xf>
    <xf numFmtId="0" fontId="27" fillId="0" borderId="4" xfId="10" applyFont="1" applyBorder="1" applyAlignment="1">
      <alignment vertical="center" wrapText="1"/>
    </xf>
    <xf numFmtId="0" fontId="27" fillId="0" borderId="5" xfId="10" applyFont="1" applyBorder="1" applyAlignment="1">
      <alignment vertical="center" wrapText="1"/>
    </xf>
    <xf numFmtId="0" fontId="27" fillId="0" borderId="0" xfId="10" applyFont="1" applyBorder="1" applyAlignment="1">
      <alignment vertical="center" wrapText="1"/>
    </xf>
    <xf numFmtId="0" fontId="30" fillId="8" borderId="0" xfId="10" applyFont="1" applyFill="1" applyBorder="1" applyAlignment="1">
      <alignment vertical="center" wrapText="1"/>
    </xf>
    <xf numFmtId="0" fontId="30" fillId="8" borderId="5" xfId="10" applyFont="1" applyFill="1" applyBorder="1" applyAlignment="1">
      <alignment vertical="center" wrapText="1"/>
    </xf>
    <xf numFmtId="0" fontId="12" fillId="8" borderId="3" xfId="10" applyFill="1" applyBorder="1" applyAlignment="1">
      <alignment vertical="center" wrapText="1"/>
    </xf>
    <xf numFmtId="0" fontId="12" fillId="0" borderId="4" xfId="10" applyFill="1" applyBorder="1" applyAlignment="1">
      <alignment horizontal="left" vertical="center" wrapText="1" shrinkToFit="1"/>
    </xf>
    <xf numFmtId="0" fontId="48" fillId="0" borderId="4" xfId="12" applyFont="1" applyFill="1" applyBorder="1" applyAlignment="1">
      <alignment vertical="center" wrapText="1"/>
    </xf>
    <xf numFmtId="0" fontId="48" fillId="0" borderId="5" xfId="12" applyFont="1" applyFill="1" applyBorder="1" applyAlignment="1">
      <alignment vertical="center" wrapText="1"/>
    </xf>
    <xf numFmtId="0" fontId="53" fillId="0" borderId="0" xfId="11" applyFont="1" applyFill="1" applyBorder="1" applyAlignment="1">
      <alignment vertical="center" wrapText="1"/>
    </xf>
    <xf numFmtId="0" fontId="44" fillId="0" borderId="4" xfId="11" applyFill="1" applyBorder="1" applyAlignment="1">
      <alignment vertical="center" wrapText="1"/>
    </xf>
    <xf numFmtId="0" fontId="44" fillId="0" borderId="5" xfId="11" applyFill="1" applyBorder="1" applyAlignment="1">
      <alignment vertical="center" wrapText="1"/>
    </xf>
    <xf numFmtId="0" fontId="52" fillId="0" borderId="0" xfId="11" applyFont="1" applyFill="1" applyBorder="1" applyAlignment="1">
      <alignment vertical="center" wrapText="1"/>
    </xf>
    <xf numFmtId="0" fontId="50" fillId="0" borderId="4" xfId="12" applyFont="1" applyBorder="1" applyAlignment="1">
      <alignment vertical="center" wrapText="1"/>
    </xf>
    <xf numFmtId="0" fontId="53" fillId="0" borderId="5" xfId="11" applyFont="1" applyFill="1" applyBorder="1" applyAlignment="1">
      <alignment vertical="center" wrapText="1"/>
    </xf>
    <xf numFmtId="0" fontId="50" fillId="0" borderId="4" xfId="12" applyFont="1" applyBorder="1">
      <alignment vertical="center"/>
    </xf>
    <xf numFmtId="0" fontId="30" fillId="8" borderId="17" xfId="10" applyFont="1" applyFill="1" applyBorder="1" applyAlignment="1">
      <alignment horizontal="left" vertical="center" wrapText="1"/>
    </xf>
    <xf numFmtId="0" fontId="44" fillId="0" borderId="0" xfId="11" applyFill="1" applyBorder="1" applyAlignment="1">
      <alignment vertical="center" wrapText="1"/>
    </xf>
    <xf numFmtId="0" fontId="12" fillId="8" borderId="3" xfId="10" applyFill="1" applyBorder="1" applyAlignment="1">
      <alignment horizontal="left" vertical="center" wrapText="1"/>
    </xf>
    <xf numFmtId="0" fontId="12" fillId="8" borderId="5" xfId="5" applyFill="1" applyBorder="1" applyAlignment="1">
      <alignment vertical="center" wrapText="1"/>
    </xf>
    <xf numFmtId="0" fontId="12" fillId="0" borderId="0" xfId="5" applyBorder="1" applyAlignment="1">
      <alignment horizontal="left" vertical="center" wrapText="1"/>
    </xf>
    <xf numFmtId="0" fontId="12" fillId="0" borderId="0" xfId="5" applyBorder="1" applyAlignment="1">
      <alignment vertical="center" wrapText="1"/>
    </xf>
    <xf numFmtId="0" fontId="22" fillId="0" borderId="20" xfId="1" applyFont="1" applyBorder="1" applyAlignment="1">
      <alignment vertical="center" wrapText="1"/>
    </xf>
    <xf numFmtId="0" fontId="56" fillId="0" borderId="20" xfId="1" applyFont="1" applyBorder="1" applyAlignment="1">
      <alignment vertical="center" wrapText="1"/>
    </xf>
    <xf numFmtId="0" fontId="22" fillId="0" borderId="37" xfId="1" applyFont="1" applyBorder="1" applyAlignment="1">
      <alignment vertical="center" wrapText="1"/>
    </xf>
    <xf numFmtId="0" fontId="23" fillId="0" borderId="20" xfId="0" applyFont="1" applyBorder="1" applyAlignment="1">
      <alignment vertical="center" wrapText="1"/>
    </xf>
    <xf numFmtId="0" fontId="22" fillId="0" borderId="20" xfId="0" applyFont="1" applyBorder="1" applyAlignment="1">
      <alignment vertical="center" wrapText="1"/>
    </xf>
    <xf numFmtId="177" fontId="38" fillId="0" borderId="0" xfId="0" applyNumberFormat="1" applyFont="1" applyAlignment="1">
      <alignment horizontal="right" wrapText="1"/>
    </xf>
    <xf numFmtId="0" fontId="23" fillId="0" borderId="0" xfId="0" applyFont="1" applyAlignment="1"/>
    <xf numFmtId="0" fontId="20" fillId="0" borderId="34" xfId="0" applyFont="1" applyBorder="1" applyAlignment="1">
      <alignment horizontal="center" vertical="center" wrapText="1"/>
    </xf>
    <xf numFmtId="0" fontId="20" fillId="0" borderId="20" xfId="0" applyFont="1" applyBorder="1" applyAlignment="1">
      <alignment horizontal="center" vertical="center" wrapText="1"/>
    </xf>
    <xf numFmtId="0" fontId="20" fillId="3" borderId="20" xfId="0" applyFont="1" applyFill="1" applyBorder="1" applyAlignment="1">
      <alignment horizontal="center" vertical="center"/>
    </xf>
    <xf numFmtId="0" fontId="20" fillId="3" borderId="20" xfId="0" applyFont="1" applyFill="1" applyBorder="1" applyAlignment="1">
      <alignment horizontal="center" vertical="center" wrapText="1"/>
    </xf>
    <xf numFmtId="0" fontId="21" fillId="3" borderId="20" xfId="0" applyFont="1" applyFill="1" applyBorder="1" applyAlignment="1">
      <alignment horizontal="center" vertical="center" wrapText="1"/>
    </xf>
    <xf numFmtId="0" fontId="20" fillId="10" borderId="20" xfId="0" applyFont="1" applyFill="1" applyBorder="1" applyAlignment="1">
      <alignment horizontal="center" vertical="center" wrapText="1"/>
    </xf>
    <xf numFmtId="0" fontId="24" fillId="0" borderId="34" xfId="0" applyFont="1" applyBorder="1" applyAlignment="1">
      <alignment horizontal="center" vertical="center" wrapText="1"/>
    </xf>
    <xf numFmtId="0" fontId="31" fillId="4" borderId="20" xfId="0" applyFont="1" applyFill="1" applyBorder="1" applyAlignment="1">
      <alignment horizontal="center" vertical="center"/>
    </xf>
    <xf numFmtId="0" fontId="38" fillId="0" borderId="20" xfId="0" applyFont="1" applyBorder="1" applyAlignment="1">
      <alignment vertical="center" wrapText="1"/>
    </xf>
    <xf numFmtId="0" fontId="58" fillId="0" borderId="20" xfId="5" applyFont="1" applyFill="1" applyBorder="1" applyAlignment="1">
      <alignment horizontal="center" vertical="center" wrapText="1"/>
    </xf>
    <xf numFmtId="0" fontId="58" fillId="0" borderId="35" xfId="5" applyFont="1" applyFill="1" applyBorder="1" applyAlignment="1">
      <alignment horizontal="center" vertical="center" wrapText="1"/>
    </xf>
    <xf numFmtId="0" fontId="58" fillId="0" borderId="37" xfId="5" applyFont="1" applyFill="1" applyBorder="1" applyAlignment="1">
      <alignment horizontal="center" vertical="center" wrapText="1"/>
    </xf>
    <xf numFmtId="0" fontId="58" fillId="0" borderId="38" xfId="5" applyFont="1" applyFill="1" applyBorder="1" applyAlignment="1">
      <alignment horizontal="center" vertical="center" wrapText="1"/>
    </xf>
    <xf numFmtId="0" fontId="12" fillId="0" borderId="6" xfId="10" applyBorder="1" applyAlignment="1">
      <alignment vertical="center" wrapText="1"/>
    </xf>
    <xf numFmtId="0" fontId="12" fillId="0" borderId="8" xfId="10" applyBorder="1" applyAlignment="1">
      <alignment vertical="center" wrapText="1"/>
    </xf>
    <xf numFmtId="0" fontId="12" fillId="0" borderId="6" xfId="10" applyBorder="1" applyAlignment="1">
      <alignment horizontal="center" vertical="center" wrapText="1"/>
    </xf>
    <xf numFmtId="0" fontId="44" fillId="0" borderId="12" xfId="11" applyBorder="1" applyAlignment="1">
      <alignment vertical="center" wrapText="1"/>
    </xf>
    <xf numFmtId="0" fontId="12" fillId="0" borderId="5" xfId="5" applyFill="1" applyBorder="1" applyAlignment="1">
      <alignment vertical="center" wrapText="1"/>
    </xf>
    <xf numFmtId="0" fontId="12" fillId="7" borderId="4" xfId="5" applyFill="1" applyBorder="1" applyAlignment="1">
      <alignment vertical="center" wrapText="1"/>
    </xf>
    <xf numFmtId="0" fontId="12" fillId="7" borderId="3" xfId="5" applyFill="1" applyBorder="1" applyAlignment="1">
      <alignment vertical="center" wrapText="1"/>
    </xf>
    <xf numFmtId="0" fontId="23" fillId="9" borderId="32" xfId="0" applyFont="1" applyFill="1" applyBorder="1" applyAlignment="1">
      <alignment horizontal="center" vertical="center"/>
    </xf>
    <xf numFmtId="0" fontId="23" fillId="9" borderId="20" xfId="0" applyFont="1" applyFill="1" applyBorder="1" applyAlignment="1">
      <alignment horizontal="center" vertical="center"/>
    </xf>
    <xf numFmtId="0" fontId="20" fillId="9" borderId="32" xfId="0" applyFont="1" applyFill="1" applyBorder="1" applyAlignment="1">
      <alignment horizontal="center" vertical="center" wrapText="1"/>
    </xf>
    <xf numFmtId="0" fontId="20" fillId="9" borderId="20" xfId="0" applyFont="1" applyFill="1" applyBorder="1" applyAlignment="1">
      <alignment horizontal="center" vertical="center" wrapText="1"/>
    </xf>
    <xf numFmtId="0" fontId="20" fillId="10" borderId="32" xfId="0" applyFont="1" applyFill="1" applyBorder="1" applyAlignment="1">
      <alignment horizontal="center" vertical="center" wrapText="1"/>
    </xf>
    <xf numFmtId="0" fontId="23" fillId="9" borderId="0" xfId="0" applyFont="1" applyFill="1" applyAlignment="1">
      <alignment horizontal="center" vertical="center"/>
    </xf>
    <xf numFmtId="0" fontId="24" fillId="3" borderId="31" xfId="0" applyFont="1" applyFill="1" applyBorder="1" applyAlignment="1">
      <alignment horizontal="center" vertical="center"/>
    </xf>
    <xf numFmtId="0" fontId="24" fillId="3" borderId="34" xfId="0" applyFont="1" applyFill="1" applyBorder="1" applyAlignment="1">
      <alignment horizontal="center" vertical="center"/>
    </xf>
    <xf numFmtId="0" fontId="24" fillId="3" borderId="32" xfId="0" applyFont="1" applyFill="1" applyBorder="1" applyAlignment="1">
      <alignment horizontal="center" vertical="center" wrapText="1"/>
    </xf>
    <xf numFmtId="0" fontId="24" fillId="3" borderId="20" xfId="0" applyFont="1" applyFill="1" applyBorder="1" applyAlignment="1">
      <alignment horizontal="center" vertical="center" wrapText="1"/>
    </xf>
    <xf numFmtId="0" fontId="20" fillId="3" borderId="32" xfId="0" applyFont="1" applyFill="1" applyBorder="1" applyAlignment="1">
      <alignment horizontal="center" vertical="center"/>
    </xf>
    <xf numFmtId="0" fontId="20" fillId="3" borderId="20" xfId="0" applyFont="1" applyFill="1" applyBorder="1" applyAlignment="1">
      <alignment horizontal="center" vertical="center"/>
    </xf>
    <xf numFmtId="0" fontId="37" fillId="0" borderId="0" xfId="0" applyFont="1" applyAlignment="1">
      <alignment horizontal="center" vertical="center"/>
    </xf>
    <xf numFmtId="0" fontId="20" fillId="6" borderId="14" xfId="0" applyFont="1" applyFill="1" applyBorder="1" applyAlignment="1">
      <alignment horizontal="center" vertical="center" wrapText="1"/>
    </xf>
    <xf numFmtId="0" fontId="23" fillId="9" borderId="33" xfId="0" applyFont="1" applyFill="1" applyBorder="1" applyAlignment="1">
      <alignment horizontal="center" vertical="center"/>
    </xf>
    <xf numFmtId="0" fontId="23" fillId="9" borderId="35" xfId="0" applyFont="1" applyFill="1" applyBorder="1" applyAlignment="1">
      <alignment horizontal="center" vertical="center"/>
    </xf>
    <xf numFmtId="0" fontId="34" fillId="2" borderId="4" xfId="0" applyFont="1" applyFill="1" applyBorder="1" applyAlignment="1">
      <alignment horizontal="left" vertical="center" wrapText="1"/>
    </xf>
    <xf numFmtId="0" fontId="34" fillId="2" borderId="5" xfId="0" applyFont="1" applyFill="1" applyBorder="1" applyAlignment="1">
      <alignment horizontal="left" vertical="center" wrapText="1"/>
    </xf>
    <xf numFmtId="0" fontId="20" fillId="0" borderId="20" xfId="0" applyFont="1" applyBorder="1" applyAlignment="1">
      <alignment horizontal="center" vertical="center" wrapText="1"/>
    </xf>
    <xf numFmtId="0" fontId="57" fillId="0" borderId="34" xfId="0" applyFont="1" applyBorder="1" applyAlignment="1">
      <alignment horizontal="center" vertical="center" wrapText="1"/>
    </xf>
    <xf numFmtId="0" fontId="20" fillId="0" borderId="34" xfId="0" applyFont="1" applyBorder="1" applyAlignment="1">
      <alignment horizontal="center" vertical="center" wrapText="1"/>
    </xf>
    <xf numFmtId="0" fontId="23" fillId="0" borderId="20" xfId="0" applyFont="1" applyBorder="1" applyAlignment="1">
      <alignment horizontal="center" vertical="center" wrapText="1"/>
    </xf>
    <xf numFmtId="0" fontId="58" fillId="0" borderId="20" xfId="5" applyFont="1" applyFill="1" applyBorder="1" applyAlignment="1">
      <alignment horizontal="center" vertical="center" wrapText="1"/>
    </xf>
    <xf numFmtId="0" fontId="58" fillId="0" borderId="35" xfId="5" applyFont="1" applyFill="1" applyBorder="1" applyAlignment="1">
      <alignment horizontal="center" vertical="center" wrapText="1"/>
    </xf>
    <xf numFmtId="0" fontId="23" fillId="0" borderId="20" xfId="0" applyFont="1" applyBorder="1" applyAlignment="1">
      <alignment vertical="center" wrapText="1"/>
    </xf>
    <xf numFmtId="0" fontId="24" fillId="0" borderId="20" xfId="1" applyFont="1" applyBorder="1" applyAlignment="1">
      <alignment horizontal="center" vertical="center" wrapText="1"/>
    </xf>
    <xf numFmtId="0" fontId="22" fillId="0" borderId="20" xfId="0" applyFont="1" applyBorder="1" applyAlignment="1">
      <alignment horizontal="left" vertical="center" wrapText="1"/>
    </xf>
    <xf numFmtId="0" fontId="24" fillId="0" borderId="34" xfId="0" applyFont="1" applyBorder="1" applyAlignment="1">
      <alignment horizontal="center" vertical="center"/>
    </xf>
    <xf numFmtId="0" fontId="24" fillId="0" borderId="20" xfId="0" applyFont="1" applyBorder="1" applyAlignment="1">
      <alignment horizontal="center" vertical="center"/>
    </xf>
    <xf numFmtId="0" fontId="31" fillId="0" borderId="20" xfId="0" applyFont="1" applyBorder="1" applyAlignment="1">
      <alignment horizontal="center" vertical="center"/>
    </xf>
    <xf numFmtId="0" fontId="24" fillId="0" borderId="20" xfId="0" applyFont="1" applyBorder="1" applyAlignment="1">
      <alignment horizontal="center" vertical="center" wrapText="1"/>
    </xf>
    <xf numFmtId="0" fontId="22" fillId="0" borderId="20" xfId="1" applyFont="1" applyBorder="1" applyAlignment="1">
      <alignment vertical="center" wrapText="1"/>
    </xf>
    <xf numFmtId="0" fontId="24" fillId="0" borderId="20" xfId="1" applyFont="1" applyBorder="1" applyAlignment="1">
      <alignment horizontal="center" vertical="center"/>
    </xf>
    <xf numFmtId="0" fontId="24" fillId="0" borderId="34" xfId="1" applyFont="1" applyBorder="1" applyAlignment="1">
      <alignment horizontal="center" vertical="center" wrapText="1"/>
    </xf>
    <xf numFmtId="0" fontId="19" fillId="0" borderId="20" xfId="0" applyFont="1" applyBorder="1" applyAlignment="1">
      <alignment horizontal="center" vertical="center"/>
    </xf>
    <xf numFmtId="0" fontId="24" fillId="5" borderId="20" xfId="0" applyFont="1" applyFill="1" applyBorder="1" applyAlignment="1">
      <alignment horizontal="center" vertical="center"/>
    </xf>
    <xf numFmtId="0" fontId="24" fillId="0" borderId="42" xfId="1" applyFont="1" applyBorder="1" applyAlignment="1">
      <alignment horizontal="center" vertical="center" wrapText="1"/>
    </xf>
    <xf numFmtId="0" fontId="24" fillId="0" borderId="43" xfId="1" applyFont="1" applyBorder="1" applyAlignment="1">
      <alignment horizontal="center" vertical="center" wrapText="1"/>
    </xf>
    <xf numFmtId="0" fontId="31" fillId="0" borderId="20" xfId="1" applyFont="1" applyBorder="1" applyAlignment="1">
      <alignment horizontal="center" vertical="center" wrapText="1"/>
    </xf>
  </cellXfs>
  <cellStyles count="15">
    <cellStyle name="Hyperlink" xfId="10" xr:uid="{00000000-000B-0000-0000-000008000000}"/>
    <cellStyle name="Hyperlink 2" xfId="12" xr:uid="{FE262A99-F45D-4CFF-B4DC-50AF4E060770}"/>
    <cellStyle name="ハイパーリンク" xfId="5" builtinId="8"/>
    <cellStyle name="ハイパーリンク 2" xfId="11" xr:uid="{938AF1CF-B53C-47CB-9DB5-C704D4AE67CC}"/>
    <cellStyle name="標準" xfId="0" builtinId="0"/>
    <cellStyle name="標準 10 2" xfId="1" xr:uid="{44D976AC-887A-49B0-B091-F24AFFF86A57}"/>
    <cellStyle name="標準 13" xfId="13" xr:uid="{D43E7D30-F93C-4DDB-A9F1-830202661CCC}"/>
    <cellStyle name="標準 2" xfId="3" xr:uid="{771FD161-B27E-4388-9631-DC0358449980}"/>
    <cellStyle name="標準 2 2" xfId="7" xr:uid="{D36F548D-BE29-4712-A5BF-4AD299853955}"/>
    <cellStyle name="標準 3" xfId="2" xr:uid="{910BBCD7-FE4C-41B1-A2FC-2B635DD747E0}"/>
    <cellStyle name="標準 3 2" xfId="8" xr:uid="{28A38DFC-B2DE-497D-963F-5E4FBE5A3306}"/>
    <cellStyle name="標準 3 2 2" xfId="14" xr:uid="{D1A4E5E5-D8CC-4F64-AC73-4F8453851546}"/>
    <cellStyle name="標準 4" xfId="4" xr:uid="{0B8D1954-8ABC-4FD7-A875-67547BF8E033}"/>
    <cellStyle name="標準 4 2" xfId="9" xr:uid="{AF42426B-2DD7-4BE3-856E-40D6A7E9ED38}"/>
    <cellStyle name="標準 5" xfId="6" xr:uid="{6BFC7D42-6A59-4AD3-8EB3-268CF1EBA7A2}"/>
  </cellStyles>
  <dxfs count="3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u val="none"/>
        <color theme="1"/>
      </font>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4" tint="0.79998168889431442"/>
        </patternFill>
      </fill>
    </dxf>
    <dxf>
      <fill>
        <patternFill>
          <bgColor theme="9" tint="0.79998168889431442"/>
        </patternFill>
      </fill>
    </dxf>
    <dxf>
      <fill>
        <patternFill>
          <bgColor theme="9" tint="0.79998168889431442"/>
        </patternFill>
      </fill>
    </dxf>
    <dxf>
      <font>
        <color theme="0"/>
      </font>
    </dxf>
  </dxfs>
  <tableStyles count="0" defaultTableStyle="TableStyleMedium2" defaultPivotStyle="PivotStyleLight16"/>
  <colors>
    <mruColors>
      <color rgb="FFFFFFFF"/>
      <color rgb="FF002600"/>
      <color rgb="FF003300"/>
      <color rgb="FF99FFCC"/>
      <color rgb="FF00CC00"/>
      <color rgb="FF0099FF"/>
      <color rgb="FF0000FF"/>
      <color rgb="FFFFCC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TMS-Pub_gurisapo_renrakuyou/Shared%20Documents/002&#26685;&#22521;&#12510;&#12491;&#12517;&#12450;&#12523;&#12539;&#29987;&#22320;&#25126;&#30053;/&#65330;&#65302;&#24180;&#24230;&#31574;&#23450;&#22320;&#21306;/R6&#12464;&#12522;&#12469;&#12509;&#23455;&#26045;&#22320;&#21306;&#19968;&#35239;&#65288;&#24120;&#26178;&#25972;&#29702;&#29992;&#65289;0624&#20462;&#27491;.xlsx" TargetMode="External"/><Relationship Id="rId1" Type="http://schemas.openxmlformats.org/officeDocument/2006/relationships/externalLinkPath" Target="/sites/MAFF-TMS-Pub_gurisapo_renrakuyou/Shared%20Documents/002&#26685;&#22521;&#12510;&#12491;&#12517;&#12450;&#12523;&#12539;&#29987;&#22320;&#25126;&#30053;/&#65330;&#65302;&#24180;&#24230;&#31574;&#23450;&#22320;&#21306;/R6&#12464;&#12522;&#12469;&#12509;&#23455;&#26045;&#22320;&#21306;&#19968;&#35239;&#65288;&#24120;&#26178;&#25972;&#29702;&#29992;&#65289;0624&#20462;&#2749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6グリサポ実施地区一覧 (グリーンな栽培体系への転換)"/>
      <sheetName val="R6ぜんぶ"/>
      <sheetName val="プルダウン等"/>
      <sheetName val="R6グリサポ実施地区一覧（常時整理用）0624修正"/>
    </sheetNames>
    <sheetDataSet>
      <sheetData sheetId="0" refreshError="1"/>
      <sheetData sheetId="1" refreshError="1"/>
      <sheetData sheetId="2">
        <row r="3">
          <cell r="J3" t="str">
            <v>北海道</v>
          </cell>
          <cell r="K3" t="str">
            <v>東北</v>
          </cell>
          <cell r="L3" t="str">
            <v>関東</v>
          </cell>
          <cell r="M3" t="str">
            <v>北陸</v>
          </cell>
          <cell r="N3" t="str">
            <v>東海</v>
          </cell>
          <cell r="O3" t="str">
            <v>近畿</v>
          </cell>
          <cell r="P3" t="str">
            <v>中四国</v>
          </cell>
          <cell r="Q3" t="str">
            <v>九州</v>
          </cell>
          <cell r="R3" t="str">
            <v>沖縄</v>
          </cell>
        </row>
      </sheetData>
      <sheetData sheetId="3"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pref.ishikawa.lg.jp/nousan/eco/documents/m3nonoiti.pdf" TargetMode="External"/><Relationship Id="rId671" Type="http://schemas.openxmlformats.org/officeDocument/2006/relationships/hyperlink" Target="https://www.pref.tottori.lg.jp/secure/1340539/suitou_sennryaku.pdf" TargetMode="External"/><Relationship Id="rId769" Type="http://schemas.openxmlformats.org/officeDocument/2006/relationships/hyperlink" Target="https://www.town.mutsuzawa.chiba.jp/chousei/news/%E3%83%89%E3%83%AD%E3%83%BC%E3%83%B3%E3%81%AB%E3%82%88%E3%82%8B%E7%A9%BA%E4%B8%AD%E6%95%A3%E5%B8%83%E3%82%92%E5%AE%9F%E6%96%BD%E3%81%97%E3%81%BE%E3%81%97%E3%81%9F%E3%80%82.html" TargetMode="External"/><Relationship Id="rId21" Type="http://schemas.openxmlformats.org/officeDocument/2006/relationships/hyperlink" Target="https://www.pref.chiba.lg.jp/ap-awa/fukyu/gurisapo/documents/manyuaru-biwa.pdf" TargetMode="External"/><Relationship Id="rId324" Type="http://schemas.openxmlformats.org/officeDocument/2006/relationships/hyperlink" Target="https://www.pref.shiga.lg.jp/file/attachment/5483596.pdf" TargetMode="External"/><Relationship Id="rId531" Type="http://schemas.openxmlformats.org/officeDocument/2006/relationships/hyperlink" Target="https://www.pref.gunma.jp/page/694812.html" TargetMode="External"/><Relationship Id="rId629" Type="http://schemas.openxmlformats.org/officeDocument/2006/relationships/hyperlink" Target="https://www.pref.tokushima.lg.jp/file/attachment/986355.pdf" TargetMode="External"/><Relationship Id="rId170" Type="http://schemas.openxmlformats.org/officeDocument/2006/relationships/hyperlink" Target="https://www.pref.toyama.jp/documents/36022/03asutamanyual.pdf" TargetMode="External"/><Relationship Id="rId268" Type="http://schemas.openxmlformats.org/officeDocument/2006/relationships/hyperlink" Target="https://www.pref.chiba.lg.jp/ap-awa/fukyu/gurisapo/documents/sanntisennryakuitigo.pdf" TargetMode="External"/><Relationship Id="rId475" Type="http://schemas.openxmlformats.org/officeDocument/2006/relationships/hyperlink" Target="https://ja-kagayaki.or.jp/section/shirone-yasai/" TargetMode="External"/><Relationship Id="rId682" Type="http://schemas.openxmlformats.org/officeDocument/2006/relationships/hyperlink" Target="https://www.pref.ehime.jp/uploaded/attachment/147491.pdf" TargetMode="External"/><Relationship Id="rId32" Type="http://schemas.openxmlformats.org/officeDocument/2006/relationships/hyperlink" Target="https://www.pref.fukui.lg.jp/doc/fukui-noso/shienbu/guri-nnnasaibaihenotennkannsap_d/fil/tokubetusaibaimaisantise.pdf" TargetMode="External"/><Relationship Id="rId128" Type="http://schemas.openxmlformats.org/officeDocument/2006/relationships/hyperlink" Target="https://www.pref.ishikawa.lg.jp/nousan/eco/documents/s1noukennine.pdf" TargetMode="External"/><Relationship Id="rId335" Type="http://schemas.openxmlformats.org/officeDocument/2006/relationships/hyperlink" Target="https://www.pref.wakayama.lg.jp/prefg/070900/d00214130_d/fil/taikei_higasimuro.pdf" TargetMode="External"/><Relationship Id="rId542" Type="http://schemas.openxmlformats.org/officeDocument/2006/relationships/hyperlink" Target="https://www.town.wadomari.lg.jp/documents/6648/midori_manyuaru.pdf" TargetMode="External"/><Relationship Id="rId181" Type="http://schemas.openxmlformats.org/officeDocument/2006/relationships/hyperlink" Target="https://www.pref.shiga.lg.jp/file/attachment/5538146.pdf" TargetMode="External"/><Relationship Id="rId402" Type="http://schemas.openxmlformats.org/officeDocument/2006/relationships/hyperlink" Target="https://ooigawa.ja-shizuoka.or.jp/anchor/assets/uploads/tinymce/%E3%80%90%E3%81%84%E3%81%A1%E3%81%94%E3%80%91%E7%94%A3%E5%9C%B0%E6%88%A6%E7%95%A5%E3%80%80.pdf" TargetMode="External"/><Relationship Id="rId279" Type="http://schemas.openxmlformats.org/officeDocument/2006/relationships/hyperlink" Target="https://www.pref.nagano.lg.jp/nogi/midori/documents/r5-sannchisennryaku_matsumoto.pdf" TargetMode="External"/><Relationship Id="rId486" Type="http://schemas.openxmlformats.org/officeDocument/2006/relationships/hyperlink" Target="https://web.pref.hyogo.lg.jp/nk09/documents/manualminamiawaji2.pdf" TargetMode="External"/><Relationship Id="rId693" Type="http://schemas.openxmlformats.org/officeDocument/2006/relationships/hyperlink" Target="https://www.pref.akita.lg.jp/pages/archive/71316" TargetMode="External"/><Relationship Id="rId707" Type="http://schemas.openxmlformats.org/officeDocument/2006/relationships/hyperlink" Target="https://www.pref.saitama.lg.jp/a0907/midorikouhukin.html" TargetMode="External"/><Relationship Id="rId43" Type="http://schemas.openxmlformats.org/officeDocument/2006/relationships/hyperlink" Target="https://www.pref.aichi.jp/uploaded/attachment/454918.pdf" TargetMode="External"/><Relationship Id="rId139" Type="http://schemas.openxmlformats.org/officeDocument/2006/relationships/hyperlink" Target="https://www.pref.chiba.lg.jp/ap-katori/documents/r5gurisapo-3.pdf" TargetMode="External"/><Relationship Id="rId346" Type="http://schemas.openxmlformats.org/officeDocument/2006/relationships/hyperlink" Target="https://www.pref.okayama.jp/page/908713.html" TargetMode="External"/><Relationship Id="rId553" Type="http://schemas.openxmlformats.org/officeDocument/2006/relationships/hyperlink" Target="https://ja-kyotoninokuni.or.jp/blog/wp-content/uploads/2025/06/e590ce4d68378289296c767ff79787e5.pdf" TargetMode="External"/><Relationship Id="rId760" Type="http://schemas.openxmlformats.org/officeDocument/2006/relationships/hyperlink" Target="https://www.pref.tokushima.lg.jp/shien/miyoshi/7239089/" TargetMode="External"/><Relationship Id="rId192" Type="http://schemas.openxmlformats.org/officeDocument/2006/relationships/hyperlink" Target="https://www.pref.tokushima.lg.jp/file/attachment/919033.pdf" TargetMode="External"/><Relationship Id="rId206" Type="http://schemas.openxmlformats.org/officeDocument/2006/relationships/hyperlink" Target="https://www.pref.akita.lg.jp/uploads/public/archive_0000080382_00/manual_edamame.pdf" TargetMode="External"/><Relationship Id="rId413" Type="http://schemas.openxmlformats.org/officeDocument/2006/relationships/hyperlink" Target="https://www.pref.fukushima.lg.jp/uploaded/attachment/676492.pdf" TargetMode="External"/><Relationship Id="rId497" Type="http://schemas.openxmlformats.org/officeDocument/2006/relationships/hyperlink" Target="https://www.pref.ishikawa.lg.jp/nousan/eco/gurisapo.html" TargetMode="External"/><Relationship Id="rId620" Type="http://schemas.openxmlformats.org/officeDocument/2006/relationships/hyperlink" Target="https://www.pref.shiga.lg.jp/file/attachment/5552050.pdf" TargetMode="External"/><Relationship Id="rId718" Type="http://schemas.openxmlformats.org/officeDocument/2006/relationships/hyperlink" Target="https://www.city.niigata.lg.jp/business/norinsuisan/nouringyo/nogyo-sesaku/nosei20230630.html" TargetMode="External"/><Relationship Id="rId357" Type="http://schemas.openxmlformats.org/officeDocument/2006/relationships/hyperlink" Target="https://www.pref.kagawa.lg.jp/tosannokai/tosannokai/shiryou.html" TargetMode="External"/><Relationship Id="rId54" Type="http://schemas.openxmlformats.org/officeDocument/2006/relationships/hyperlink" Target="https://www.town.okuizumo.shimane.jp/www/contents/1682579795064/simple/manuaru.pdf" TargetMode="External"/><Relationship Id="rId217" Type="http://schemas.openxmlformats.org/officeDocument/2006/relationships/hyperlink" Target="https://www.pref.fukushima.lg.jp/uploaded/life/825247_2389052_misc.pdf" TargetMode="External"/><Relationship Id="rId564" Type="http://schemas.openxmlformats.org/officeDocument/2006/relationships/hyperlink" Target="https://www.city.kobe.lg.jp/documents/17589/manual.pdf" TargetMode="External"/><Relationship Id="rId771" Type="http://schemas.openxmlformats.org/officeDocument/2006/relationships/hyperlink" Target="https://www.pref.ibaraki.jp/nourinsuisan/nishinourin/yunofu/keiei/documents/santisenryaku2503.pdf" TargetMode="External"/><Relationship Id="rId424" Type="http://schemas.openxmlformats.org/officeDocument/2006/relationships/hyperlink" Target="https://www.pref.fukushima.lg.jp/uploaded/attachment/686248.pdf" TargetMode="External"/><Relationship Id="rId631" Type="http://schemas.openxmlformats.org/officeDocument/2006/relationships/hyperlink" Target="https://www.pref.ehime.jp/uploaded/attachment/149989.pdf" TargetMode="External"/><Relationship Id="rId729" Type="http://schemas.openxmlformats.org/officeDocument/2006/relationships/hyperlink" Target="https://www.pref.fukui.lg.jp/doc/sakai-noso/nougyou/greenactionsakai.html" TargetMode="External"/><Relationship Id="rId270" Type="http://schemas.openxmlformats.org/officeDocument/2006/relationships/hyperlink" Target="https://www.pref.chiba.lg.jp/ap-awa/fukyu/gurisapo/index.html" TargetMode="External"/><Relationship Id="rId65" Type="http://schemas.openxmlformats.org/officeDocument/2006/relationships/hyperlink" Target="https://www.pref.wakayama.lg.jp/prefg/070900/d00214130_d/fil/senryaku_kaisou.pdf" TargetMode="External"/><Relationship Id="rId130" Type="http://schemas.openxmlformats.org/officeDocument/2006/relationships/hyperlink" Target="https://www.pref.tokushima.lg.jp/file/attachment/1005803.pdf" TargetMode="External"/><Relationship Id="rId368" Type="http://schemas.openxmlformats.org/officeDocument/2006/relationships/hyperlink" Target="https://www.pref.kagawa.lg.jp/documents/43542/strawberry.pdf" TargetMode="External"/><Relationship Id="rId575" Type="http://schemas.openxmlformats.org/officeDocument/2006/relationships/hyperlink" Target="https://ooigawa.ja-shizuoka.or.jp/anchor/assets/uploads/tinymce/&#12304;&#26525;&#35910;&#12305;&#12464;&#12522;&#12469;&#12509;&#26685;&#22521;&#12510;&#12491;&#12517;&#12450;&#12523;.pdf" TargetMode="External"/><Relationship Id="rId782" Type="http://schemas.openxmlformats.org/officeDocument/2006/relationships/hyperlink" Target="https://www.pref.gifu.lg.jp/uploaded/attachment/478390.pdf" TargetMode="External"/><Relationship Id="rId228" Type="http://schemas.openxmlformats.org/officeDocument/2006/relationships/hyperlink" Target="https://www.pref.tochigi.lg.jp/g04/green/documents/asuparagasu-manual.pdf" TargetMode="External"/><Relationship Id="rId435" Type="http://schemas.openxmlformats.org/officeDocument/2006/relationships/hyperlink" Target="https://www.ja-kami.or.jp/farm/page_276.html" TargetMode="External"/><Relationship Id="rId642" Type="http://schemas.openxmlformats.org/officeDocument/2006/relationships/hyperlink" Target="https://www.pref.kagawa.lg.jp/documents/57130/r6_senryaku_komatsunamizuna.pdf" TargetMode="External"/><Relationship Id="rId281" Type="http://schemas.openxmlformats.org/officeDocument/2006/relationships/hyperlink" Target="https://www.pref.nagano.lg.jp/nogi/midori/documents/r5-sannchisennrayku_suwa1.pdf" TargetMode="External"/><Relationship Id="rId502" Type="http://schemas.openxmlformats.org/officeDocument/2006/relationships/hyperlink" Target="https://www.pref.niigata.lg.jp/sec/niigata_norin/kitakuicthousebukai-gurisapo.html" TargetMode="External"/><Relationship Id="rId76" Type="http://schemas.openxmlformats.org/officeDocument/2006/relationships/hyperlink" Target="https://www.pref.nagasaki.jp/shared/uploads/2024/03/1710118145.pdf" TargetMode="External"/><Relationship Id="rId141" Type="http://schemas.openxmlformats.org/officeDocument/2006/relationships/hyperlink" Target="https://www.pref.chiba.lg.jp/ap-katori/documents/r5gurisapo-5.pdf" TargetMode="External"/><Relationship Id="rId379" Type="http://schemas.openxmlformats.org/officeDocument/2006/relationships/hyperlink" Target="https://www.pref.nagasaki.jp/shared/uploads/2024/09/1727416558.pdf" TargetMode="External"/><Relationship Id="rId586" Type="http://schemas.openxmlformats.org/officeDocument/2006/relationships/hyperlink" Target="https://www.pref.nagasaki.jp/shared/uploads/2025/08/1756430431.pdf" TargetMode="External"/><Relationship Id="rId7" Type="http://schemas.openxmlformats.org/officeDocument/2006/relationships/hyperlink" Target="https://www.pref.akita.lg.jp/uploads/public/archive_0000071316_00/%E3%81%AD%E3%81%8E%E6%A0%BD%E5%9F%B9%E4%BD%9C%E6%A5%AD%E4%BD%93%E7%B3%BB%E3%83%9E%E3%83%8B%E3%83%A5%E3%82%A2%E3%83%AB.pdf" TargetMode="External"/><Relationship Id="rId239" Type="http://schemas.openxmlformats.org/officeDocument/2006/relationships/hyperlink" Target="https://www.pref.tochigi.lg.jp/g04/green/documents/20240906170546.pdf" TargetMode="External"/><Relationship Id="rId446" Type="http://schemas.openxmlformats.org/officeDocument/2006/relationships/hyperlink" Target="https://www.pref.tochigi.lg.jp/g04/green/documents/20250410180206.pdf" TargetMode="External"/><Relationship Id="rId653" Type="http://schemas.openxmlformats.org/officeDocument/2006/relationships/hyperlink" Target="https://www.city.agano.niigata.jp/material/files/group/16/yuukidaizu.pdf" TargetMode="External"/><Relationship Id="rId292" Type="http://schemas.openxmlformats.org/officeDocument/2006/relationships/hyperlink" Target="https://www.pref.fukui.lg.jp/doc/fukui-noso/shienbu/guri-nnnasaibaihenotennkannsap.html" TargetMode="External"/><Relationship Id="rId306" Type="http://schemas.openxmlformats.org/officeDocument/2006/relationships/hyperlink" Target="https://www.pref.gifu.lg.jp/page/361592.html" TargetMode="External"/><Relationship Id="rId87" Type="http://schemas.openxmlformats.org/officeDocument/2006/relationships/hyperlink" Target="https://www.pref.nagasaki.jp/shared/uploads/2024/03/1710117837.pdf" TargetMode="External"/><Relationship Id="rId513" Type="http://schemas.openxmlformats.org/officeDocument/2006/relationships/hyperlink" Target="https://www.pref.shizuoka.jp/_res/projects/default_project/_page_/001/055/186/sanchisenryaku_iwatamelon.pdf" TargetMode="External"/><Relationship Id="rId597" Type="http://schemas.openxmlformats.org/officeDocument/2006/relationships/hyperlink" Target="https://www.pref.nagasaki.jp/bunrui/shigoto-sangyo/nogyo/midorikeikaku-nagasaki/index.html" TargetMode="External"/><Relationship Id="rId720" Type="http://schemas.openxmlformats.org/officeDocument/2006/relationships/hyperlink" Target="https://www.pref.niigata.lg.jp/site/sanjou-nogyo/1189636243275.html" TargetMode="External"/><Relationship Id="rId152" Type="http://schemas.openxmlformats.org/officeDocument/2006/relationships/hyperlink" Target="https://www.pref.kagoshima.jp/ao11/2022gurisapo/documents/104801_20230317094044-1.pdf" TargetMode="External"/><Relationship Id="rId457" Type="http://schemas.openxmlformats.org/officeDocument/2006/relationships/hyperlink" Target="https://www.pref.oita.jp/uploaded/life/2286759_4401272_misc.pdf" TargetMode="External"/><Relationship Id="rId664" Type="http://schemas.openxmlformats.org/officeDocument/2006/relationships/hyperlink" Target="https://www.pref.kyoto.jp/nosan/documents/r6-26-1_nedamame.pdf" TargetMode="External"/><Relationship Id="rId14" Type="http://schemas.openxmlformats.org/officeDocument/2006/relationships/hyperlink" Target="https://www.pref.ibaraki.jp/soshiki/nourinsuisan/rokkonourin/namenofu/documents/sanntisennryaku.pdf" TargetMode="External"/><Relationship Id="rId317" Type="http://schemas.openxmlformats.org/officeDocument/2006/relationships/hyperlink" Target="https://www.pref.aichi.jp/uploaded/attachment/510649.pdf" TargetMode="External"/><Relationship Id="rId524" Type="http://schemas.openxmlformats.org/officeDocument/2006/relationships/hyperlink" Target="https://www.pref.tochigi.lg.jp/g04/green/green_tenkan.html" TargetMode="External"/><Relationship Id="rId731" Type="http://schemas.openxmlformats.org/officeDocument/2006/relationships/hyperlink" Target="https://www.pref.fukui.lg.jp/doc/sakai-noso/nougyou/r5gurisapo.html" TargetMode="External"/><Relationship Id="rId98" Type="http://schemas.openxmlformats.org/officeDocument/2006/relationships/hyperlink" Target="https://www.pref.nagano.lg.jp/nogi/midori/documents/02-3_achisanchi.pdf" TargetMode="External"/><Relationship Id="rId163" Type="http://schemas.openxmlformats.org/officeDocument/2006/relationships/hyperlink" Target="https://www.pref.tochigi.lg.jp/g04/green/documents/20230727155604.pdf" TargetMode="External"/><Relationship Id="rId370" Type="http://schemas.openxmlformats.org/officeDocument/2006/relationships/hyperlink" Target="https://www.pref.kagawa.lg.jp/documents/43542/flowermanual.pdf" TargetMode="External"/><Relationship Id="rId230" Type="http://schemas.openxmlformats.org/officeDocument/2006/relationships/hyperlink" Target="https://www.pref.tochigi.lg.jp/g04/green/green_tenkan.html" TargetMode="External"/><Relationship Id="rId468" Type="http://schemas.openxmlformats.org/officeDocument/2006/relationships/hyperlink" Target="https://www.pref.ehime.jp/page/111057.html" TargetMode="External"/><Relationship Id="rId675" Type="http://schemas.openxmlformats.org/officeDocument/2006/relationships/hyperlink" Target="https://www.pref.tottori.lg.jp/secure/1340539/nashi_sennryaku.pdf" TargetMode="External"/><Relationship Id="rId25" Type="http://schemas.openxmlformats.org/officeDocument/2006/relationships/hyperlink" Target="https://www.pref.chiba.lg.jp/ap-katori/documents/r5kozakisantisenryaku.pdf" TargetMode="External"/><Relationship Id="rId328" Type="http://schemas.openxmlformats.org/officeDocument/2006/relationships/hyperlink" Target="https://www.pref.wakayama.lg.jp/prefg/070900/d00214130.html" TargetMode="External"/><Relationship Id="rId535" Type="http://schemas.openxmlformats.org/officeDocument/2006/relationships/hyperlink" Target="https://www.pref.gunma.jp/uploaded/attachment/660497.pdf" TargetMode="External"/><Relationship Id="rId742" Type="http://schemas.openxmlformats.org/officeDocument/2006/relationships/hyperlink" Target="https://www.pref.tokushima.lg.jp/shien/anan/7215777/" TargetMode="External"/><Relationship Id="rId174" Type="http://schemas.openxmlformats.org/officeDocument/2006/relationships/hyperlink" Target="https://www.pref.fukui.lg.jp/doc/sakai-noso/nougyou/r5gurisapo_d/fil/R4suito-koyomi-hiryo.pdf" TargetMode="External"/><Relationship Id="rId381" Type="http://schemas.openxmlformats.org/officeDocument/2006/relationships/hyperlink" Target="https://www.pref.nagasaki.jp/bunrui/shigoto-sangyo/nogyo/midorikeikaku-nagasaki/" TargetMode="External"/><Relationship Id="rId602" Type="http://schemas.openxmlformats.org/officeDocument/2006/relationships/hyperlink" Target="https://ja-higashiasahikawa.or.jp/about/" TargetMode="External"/><Relationship Id="rId241" Type="http://schemas.openxmlformats.org/officeDocument/2006/relationships/hyperlink" Target="https://www.pref.gunma.jp/uploaded/attachment/626721.pdf" TargetMode="External"/><Relationship Id="rId479" Type="http://schemas.openxmlformats.org/officeDocument/2006/relationships/hyperlink" Target="https://www.town.sera.hiroshima.jp/soshiki/12/14547.html" TargetMode="External"/><Relationship Id="rId686" Type="http://schemas.openxmlformats.org/officeDocument/2006/relationships/hyperlink" Target="https://www.pref.aomori.lg.jp/soshiki/nourin/nosui/daitaizai_manualR4.html" TargetMode="External"/><Relationship Id="rId36" Type="http://schemas.openxmlformats.org/officeDocument/2006/relationships/hyperlink" Target="https://www.pref.fukui.lg.jp/doc/okuetsu-noso/sienbu/green_sanchisenryaku_d/fil/okuetsusatoimo_manual.pdf" TargetMode="External"/><Relationship Id="rId339" Type="http://schemas.openxmlformats.org/officeDocument/2006/relationships/hyperlink" Target="https://www.pref.wakayama.lg.jp/prefg/070900/d00214130_d/fil/senryaku_ito.pdf" TargetMode="External"/><Relationship Id="rId546" Type="http://schemas.openxmlformats.org/officeDocument/2006/relationships/hyperlink" Target="https://www.town.isen.kagoshima.jp/documents/3195/manyuaru.pdf" TargetMode="External"/><Relationship Id="rId753" Type="http://schemas.openxmlformats.org/officeDocument/2006/relationships/hyperlink" Target="https://kofa.jp/news/%e3%82%a2%e3%82%a4%e3%82%ac%e3%83%a2%e3%83%ad%e3%83%9c%e8%87%aa%e5%8b%95%e6%8a%91%e8%8d%89%e3%83%ad%e3%83%9c%e3%83%83%e3%83%88%e3%82%92%e6%b4%bb%e7%94%a8%e3%81%97%e3%81%9f%e6%b0%b4%e7%a8%b2%e6%9c%89/" TargetMode="External"/><Relationship Id="rId101" Type="http://schemas.openxmlformats.org/officeDocument/2006/relationships/hyperlink" Target="https://www.pref.nagano.lg.jp/nogi/midori/documents/01-3_sakusanchi2.pdf" TargetMode="External"/><Relationship Id="rId185" Type="http://schemas.openxmlformats.org/officeDocument/2006/relationships/hyperlink" Target="https://kofa.jp/wp2024/wp-content/uploads/2024/08/%E3%82%A2%E3%82%A4%E3%82%AC%E3%83%A2%E3%83%AD%E3%83%9C%E7%94%A3%E5%9C%B0%E6%88%A6%E7%95%A5%E6%A1%88R50331.pdf" TargetMode="External"/><Relationship Id="rId406" Type="http://schemas.openxmlformats.org/officeDocument/2006/relationships/hyperlink" Target="https://www.pref.iwate.jp/sangyoukoyou/nourinsuisan/1063596.html" TargetMode="External"/><Relationship Id="rId392" Type="http://schemas.openxmlformats.org/officeDocument/2006/relationships/hyperlink" Target="https://www.town.wadomari.lg.jp/documents/7163/sannchisennryaku.pdf" TargetMode="External"/><Relationship Id="rId613" Type="http://schemas.openxmlformats.org/officeDocument/2006/relationships/hyperlink" Target="https://www.pref.nara.jp/secure/323428/kiku_manual.pdf" TargetMode="External"/><Relationship Id="rId697" Type="http://schemas.openxmlformats.org/officeDocument/2006/relationships/hyperlink" Target="https://www.town.goka.lg.jp/kurashi-machi-shigoto/gyousei/machizukuri/sanngyou/nougyou-nouchi/nougyou/osirase/page005005.html" TargetMode="External"/><Relationship Id="rId252" Type="http://schemas.openxmlformats.org/officeDocument/2006/relationships/hyperlink" Target="https://www.pref.gunma.jp/page/640902.html" TargetMode="External"/><Relationship Id="rId47" Type="http://schemas.openxmlformats.org/officeDocument/2006/relationships/hyperlink" Target="https://www.pref.aichi.jp/uploaded/attachment/452944.pdf" TargetMode="External"/><Relationship Id="rId112" Type="http://schemas.openxmlformats.org/officeDocument/2006/relationships/hyperlink" Target="https://www.pref.shizuoka.jp/_res/projects/default_project/_page_/001/055/269/gurisapo1.pdf" TargetMode="External"/><Relationship Id="rId557" Type="http://schemas.openxmlformats.org/officeDocument/2006/relationships/hyperlink" Target="https://www.pref.osaka.lg.jp/documents/7685/nannzyakusantisennryaku.pdf" TargetMode="External"/><Relationship Id="rId764" Type="http://schemas.openxmlformats.org/officeDocument/2006/relationships/hyperlink" Target="https://tarafuku.org/wp-content/uploads/2025/07/%E3%82%B0%E3%83%AA%E3%82%B5%E3%83%9D%E7%94%A3%E5%9C%B0%E6%88%A6%E7%95%A5-%E6%9D%B1%E7%9D%A6%E5%90%88%E5%A0%B1%E5%91%8A%E7%89%88.pdf" TargetMode="External"/><Relationship Id="rId196" Type="http://schemas.openxmlformats.org/officeDocument/2006/relationships/hyperlink" Target="https://www.pref.fukui.lg.jp/doc/sakai-noso/nougyou/greenactionsakai_d/fil/3carrotmanualR5.pdf" TargetMode="External"/><Relationship Id="rId417" Type="http://schemas.openxmlformats.org/officeDocument/2006/relationships/hyperlink" Target="https://www.town.aizubange.fukushima.jp/uploaded/life/17560_81405_misc.pdf" TargetMode="External"/><Relationship Id="rId624" Type="http://schemas.openxmlformats.org/officeDocument/2006/relationships/hyperlink" Target="https://www.city.setouchi.lg.jp/uploaded/life/136081_191665_misc.pdf" TargetMode="External"/><Relationship Id="rId263" Type="http://schemas.openxmlformats.org/officeDocument/2006/relationships/hyperlink" Target="https://www.pref.saitama.lg.jp/documents/255895/greenmanual-saitamatomato.pdf" TargetMode="External"/><Relationship Id="rId470" Type="http://schemas.openxmlformats.org/officeDocument/2006/relationships/hyperlink" Target="http://www.ja-echizentakefu.or.jp/agri/pdf/250331_ichihomare.pdf" TargetMode="External"/><Relationship Id="rId58" Type="http://schemas.openxmlformats.org/officeDocument/2006/relationships/hyperlink" Target="https://www.pref.okayama.jp/uploaded/life/856786_8154875_misc.pdf" TargetMode="External"/><Relationship Id="rId123" Type="http://schemas.openxmlformats.org/officeDocument/2006/relationships/hyperlink" Target="https://www.pref.ishikawa.lg.jp/nousan/eco/documents/m8tanada.pdf" TargetMode="External"/><Relationship Id="rId330" Type="http://schemas.openxmlformats.org/officeDocument/2006/relationships/hyperlink" Target="https://www.pref.wakayama.lg.jp/prefg/070900/d00214130_d/fil/taikei_naga.pdf" TargetMode="External"/><Relationship Id="rId568" Type="http://schemas.openxmlformats.org/officeDocument/2006/relationships/hyperlink" Target="https://www.pref.shiga.lg.jp/file/attachment/5559974.pdf" TargetMode="External"/><Relationship Id="rId775" Type="http://schemas.openxmlformats.org/officeDocument/2006/relationships/hyperlink" Target="https://www.pref.aichi.jp/soshiki/nogyo-keiei/demo.html" TargetMode="External"/><Relationship Id="rId428" Type="http://schemas.openxmlformats.org/officeDocument/2006/relationships/hyperlink" Target="https://www.pref.iwate.jp/sangyoukoyou/nourinsuisan/1063596.html" TargetMode="External"/><Relationship Id="rId635" Type="http://schemas.openxmlformats.org/officeDocument/2006/relationships/hyperlink" Target="https://www.pref.kagawa.lg.jp/documents/48049/suito.pdf" TargetMode="External"/><Relationship Id="rId274" Type="http://schemas.openxmlformats.org/officeDocument/2006/relationships/hyperlink" Target="https://www.pref.nagano.lg.jp/nogi/midori/documents/r5-manyuaru_saku.pdf" TargetMode="External"/><Relationship Id="rId481" Type="http://schemas.openxmlformats.org/officeDocument/2006/relationships/hyperlink" Target="https://www.town.sera.hiroshima.jp/uploaded/life/14547_24554_misc.pdf" TargetMode="External"/><Relationship Id="rId702" Type="http://schemas.openxmlformats.org/officeDocument/2006/relationships/hyperlink" Target="https://www.pref.ibaraki.jp/soshiki/nourinsuisan/rokkonourin/namenofu/index.html" TargetMode="External"/><Relationship Id="rId69" Type="http://schemas.openxmlformats.org/officeDocument/2006/relationships/hyperlink" Target="https://www.pref.kagawa.lg.jp/documents/43542/sanntisennryakuretasu.pdf" TargetMode="External"/><Relationship Id="rId134" Type="http://schemas.openxmlformats.org/officeDocument/2006/relationships/hyperlink" Target="http://jafooki.or.jp/pdf/einou/PDF/R5/santisenryaku.pdf" TargetMode="External"/><Relationship Id="rId579" Type="http://schemas.openxmlformats.org/officeDocument/2006/relationships/hyperlink" Target="https://www.pref.saitama.lg.jp/b0901/sai-wadai/240712_green-tenkan-saitamasi-tomato.html" TargetMode="External"/><Relationship Id="rId786" Type="http://schemas.openxmlformats.org/officeDocument/2006/relationships/hyperlink" Target="https://www.pref.gifu.lg.jp/uploaded/attachment/478388.pdf" TargetMode="External"/><Relationship Id="rId341" Type="http://schemas.openxmlformats.org/officeDocument/2006/relationships/hyperlink" Target="https://www.city.izumo.shimane.jp/www/contents/1711099681959/index.html" TargetMode="External"/><Relationship Id="rId439" Type="http://schemas.openxmlformats.org/officeDocument/2006/relationships/hyperlink" Target="https://www.ja-kami.or.jp/jcdlf/174305908562340.pdf" TargetMode="External"/><Relationship Id="rId646" Type="http://schemas.openxmlformats.org/officeDocument/2006/relationships/hyperlink" Target="https://www.pref.yamaguchi.lg.jp/uploaded/attachment/216782.pdf" TargetMode="External"/><Relationship Id="rId201" Type="http://schemas.openxmlformats.org/officeDocument/2006/relationships/hyperlink" Target="https://www.shinhidaka-hokkaido.jp/hotnews/detail/00007719.html" TargetMode="External"/><Relationship Id="rId285" Type="http://schemas.openxmlformats.org/officeDocument/2006/relationships/hyperlink" Target="https://www.pref.niigata.lg.jp/sec/uonuma_nogyo/1354744936072.html" TargetMode="External"/><Relationship Id="rId506" Type="http://schemas.openxmlformats.org/officeDocument/2006/relationships/hyperlink" Target="https://www.city.setouchi.lg.jp/soshiki/22/136081.html" TargetMode="External"/><Relationship Id="rId492" Type="http://schemas.openxmlformats.org/officeDocument/2006/relationships/hyperlink" Target="https://www.pref.fukui.lg.jp/doc/fukui-noso/shienbu/guri-nnnasaibaihenotennkannsap_d/fil/daizu-green-manual.pdf" TargetMode="External"/><Relationship Id="rId713" Type="http://schemas.openxmlformats.org/officeDocument/2006/relationships/hyperlink" Target="https://www.pref.nagano.lg.jp/nogi/midori/midorijoho.html" TargetMode="External"/><Relationship Id="rId145" Type="http://schemas.openxmlformats.org/officeDocument/2006/relationships/hyperlink" Target="https://www.pref.toyama.jp/documents/36022/06marutimanyualkogiku.pdf" TargetMode="External"/><Relationship Id="rId352" Type="http://schemas.openxmlformats.org/officeDocument/2006/relationships/hyperlink" Target="https://www.town.kamiyama.lg.jp/office/sangyouenjoy/eccac7ec6f5b6bf6500d6f076665517aeb8d1b3e.pdf" TargetMode="External"/><Relationship Id="rId212" Type="http://schemas.openxmlformats.org/officeDocument/2006/relationships/hyperlink" Target="https://www.pref.fukushima.lg.jp/uploaded/attachment/620508.pdf" TargetMode="External"/><Relationship Id="rId657" Type="http://schemas.openxmlformats.org/officeDocument/2006/relationships/hyperlink" Target="https://www.city.agano.niigata.jp/material/files/group/16/sanntiyuukitomato.pdf" TargetMode="External"/><Relationship Id="rId296" Type="http://schemas.openxmlformats.org/officeDocument/2006/relationships/hyperlink" Target="https://www.pref.fukui.lg.jp/doc/sakai-noso/nougyou/greenactionsakai.html" TargetMode="External"/><Relationship Id="rId517" Type="http://schemas.openxmlformats.org/officeDocument/2006/relationships/hyperlink" Target="https://www.pref.yamanashi.jp/documents/120129/4pamanyuaru.pdf" TargetMode="External"/><Relationship Id="rId724" Type="http://schemas.openxmlformats.org/officeDocument/2006/relationships/hyperlink" Target="https://www.pref.ishikawa.lg.jp/nousan/eco/gurisapo.html" TargetMode="External"/><Relationship Id="rId60" Type="http://schemas.openxmlformats.org/officeDocument/2006/relationships/hyperlink" Target="https://www.pref.tokushima.lg.jp/file/attachment/837216.pdf" TargetMode="External"/><Relationship Id="rId156" Type="http://schemas.openxmlformats.org/officeDocument/2006/relationships/hyperlink" Target="https://www.pref.kagoshima.jp/ak12/chiiki/kagoshima/sangyo/rinsui/nouseihioki/documents/107879_20230803112152-1.pdf" TargetMode="External"/><Relationship Id="rId363" Type="http://schemas.openxmlformats.org/officeDocument/2006/relationships/hyperlink" Target="https://www.pref.kagawa.lg.jp/documents/48049/ichigosennryaku.pdf" TargetMode="External"/><Relationship Id="rId570" Type="http://schemas.openxmlformats.org/officeDocument/2006/relationships/hyperlink" Target="https://www.pref.shiga.lg.jp/file/attachment/5559976.pdf" TargetMode="External"/><Relationship Id="rId223" Type="http://schemas.openxmlformats.org/officeDocument/2006/relationships/hyperlink" Target="https://www.pref.tochigi.lg.jp/g04/green/documents/20240423144323.pdf" TargetMode="External"/><Relationship Id="rId430" Type="http://schemas.openxmlformats.org/officeDocument/2006/relationships/hyperlink" Target="https://www.pref.akita.lg.jp/pages/archive/88090" TargetMode="External"/><Relationship Id="rId668" Type="http://schemas.openxmlformats.org/officeDocument/2006/relationships/hyperlink" Target="https://www.pref.kagawa.lg.jp/noukei16300/jizokukano/gurisapo/gurisapo.html" TargetMode="External"/><Relationship Id="rId18" Type="http://schemas.openxmlformats.org/officeDocument/2006/relationships/hyperlink" Target="https://www.pref.tochigi.lg.jp/g04/green/documents/05_r4_daizu_shindan_m.pdf" TargetMode="External"/><Relationship Id="rId528" Type="http://schemas.openxmlformats.org/officeDocument/2006/relationships/hyperlink" Target="https://www.pref.gunma.jp/page/707529.html" TargetMode="External"/><Relationship Id="rId735" Type="http://schemas.openxmlformats.org/officeDocument/2006/relationships/hyperlink" Target="https://www.pref.mie.lg.jp/TNORIN/HP/m0121200081.htm" TargetMode="External"/><Relationship Id="rId167" Type="http://schemas.openxmlformats.org/officeDocument/2006/relationships/hyperlink" Target="https://www.city.agano.niigata.jp/material/files/group/16/santisennryaku.pdf" TargetMode="External"/><Relationship Id="rId374" Type="http://schemas.openxmlformats.org/officeDocument/2006/relationships/hyperlink" Target="http://jafooki.or.jp/pdf/einou/PDF/R6/santisenryaku.mugi1.pdf" TargetMode="External"/><Relationship Id="rId581" Type="http://schemas.openxmlformats.org/officeDocument/2006/relationships/hyperlink" Target="https://www.pref.saitama.lg.jp/documents/255895/asakano-ichigo_uvbmanual.pdf" TargetMode="External"/><Relationship Id="rId71" Type="http://schemas.openxmlformats.org/officeDocument/2006/relationships/hyperlink" Target="https://www.pref.aomori.lg.jp/soshiki/nourin/nosui/files/sannti-rokunohe.pdf" TargetMode="External"/><Relationship Id="rId234" Type="http://schemas.openxmlformats.org/officeDocument/2006/relationships/hyperlink" Target="https://www.pref.tochigi.lg.jp/g04/green/documents/20240610103314.pdf" TargetMode="External"/><Relationship Id="rId679" Type="http://schemas.openxmlformats.org/officeDocument/2006/relationships/hyperlink" Target="https://www.pref.tottori.lg.jp/secure/1340539/suica_sennryaku.pdf" TargetMode="External"/><Relationship Id="rId2" Type="http://schemas.openxmlformats.org/officeDocument/2006/relationships/hyperlink" Target="https://www.town.tadami.lg.jp/lifeguide/2023/03/28/842a75c683e38fb9bf913caf738b962d.pdf" TargetMode="External"/><Relationship Id="rId29" Type="http://schemas.openxmlformats.org/officeDocument/2006/relationships/hyperlink" Target="https://www.pref.ibaraki.jp/nourinsuisan/hokunourin/miyanofu/keiei/documents/230808_green2.pdf" TargetMode="External"/><Relationship Id="rId441" Type="http://schemas.openxmlformats.org/officeDocument/2006/relationships/hyperlink" Target="https://www.ja-kami.or.jp/jcdlf/174305952768626.pdf" TargetMode="External"/><Relationship Id="rId539" Type="http://schemas.openxmlformats.org/officeDocument/2006/relationships/hyperlink" Target="https://www.town.aizubange.fukushima.jp/soshiki/29/17560.html" TargetMode="External"/><Relationship Id="rId746" Type="http://schemas.openxmlformats.org/officeDocument/2006/relationships/hyperlink" Target="http://jafooki.or.jp/jaf/sonotaservice/pg056.html" TargetMode="External"/><Relationship Id="rId178" Type="http://schemas.openxmlformats.org/officeDocument/2006/relationships/hyperlink" Target="https://www.pref.ibaraki.jp/nourinsuisan/ounourin/kasanofu/kasama/documents/r703kogiku_greensaibaimanual_2.pdf" TargetMode="External"/><Relationship Id="rId301" Type="http://schemas.openxmlformats.org/officeDocument/2006/relationships/hyperlink" Target="https://www.pref.fukui.lg.jp/doc/sakai-noso/nougyou/greenactionsakai_d/fil/5flowerplan.pdf" TargetMode="External"/><Relationship Id="rId82" Type="http://schemas.openxmlformats.org/officeDocument/2006/relationships/hyperlink" Target="https://www.pref.nagasaki.jp/shared/uploads/2024/03/1710117860.pdf" TargetMode="External"/><Relationship Id="rId385" Type="http://schemas.openxmlformats.org/officeDocument/2006/relationships/hyperlink" Target="https://www.pref.nagasaki.jp/shared/uploads/2024/09/1727416685.pdf" TargetMode="External"/><Relationship Id="rId592" Type="http://schemas.openxmlformats.org/officeDocument/2006/relationships/hyperlink" Target="https://www.pref.nagasaki.jp/bunrui/shigoto-sangyo/nogyo/midorikeikaku-nagasaki/index.html" TargetMode="External"/><Relationship Id="rId606" Type="http://schemas.openxmlformats.org/officeDocument/2006/relationships/hyperlink" Target="https://www.ja-asahikawa.or.jp/wp-content/uploads/2025/05/satumaimomanyuaru.pdf" TargetMode="External"/><Relationship Id="rId245" Type="http://schemas.openxmlformats.org/officeDocument/2006/relationships/hyperlink" Target="https://view.officeapps.live.com/op/view.aspx?src=https%3A%2F%2Fwww.pref.gunma.jp%2Fuploaded%2Fattachment%2F635460.xlsx&amp;wdOrigin=BROWSELINK" TargetMode="External"/><Relationship Id="rId452" Type="http://schemas.openxmlformats.org/officeDocument/2006/relationships/hyperlink" Target="https://www.pref.oita.jp/soshiki/15060/guriinataikeiitigo.html" TargetMode="External"/><Relationship Id="rId105" Type="http://schemas.openxmlformats.org/officeDocument/2006/relationships/hyperlink" Target="https://www.pref.nagano.lg.jp/nogi/midori/documents/04-2_shinanomachimanual2.pdf" TargetMode="External"/><Relationship Id="rId312" Type="http://schemas.openxmlformats.org/officeDocument/2006/relationships/hyperlink" Target="https://www.pref.aichi.jp/uploaded/attachment/536902.pdf" TargetMode="External"/><Relationship Id="rId757" Type="http://schemas.openxmlformats.org/officeDocument/2006/relationships/hyperlink" Target="https://www.pref.ishikawa.lg.jp/nousan/eco/documents/m5notokabotya.pdf" TargetMode="External"/><Relationship Id="rId93" Type="http://schemas.openxmlformats.org/officeDocument/2006/relationships/hyperlink" Target="https://www.pref.nagasaki.jp/shared/uploads/2024/03/1710117707.pdf" TargetMode="External"/><Relationship Id="rId189" Type="http://schemas.openxmlformats.org/officeDocument/2006/relationships/hyperlink" Target="https://www.pref.tochigi.lg.jp/g04/green/documents/20240827093932.pdf" TargetMode="External"/><Relationship Id="rId396" Type="http://schemas.openxmlformats.org/officeDocument/2006/relationships/hyperlink" Target="https://www.pref.okayama.jp/uploaded/life/905787_9595898_misc.pdf" TargetMode="External"/><Relationship Id="rId617" Type="http://schemas.openxmlformats.org/officeDocument/2006/relationships/hyperlink" Target="https://www.city.hioki.kagoshima.jp/documents/14027/manyuaru.pdf" TargetMode="External"/><Relationship Id="rId256" Type="http://schemas.openxmlformats.org/officeDocument/2006/relationships/hyperlink" Target="https://www.pref.gunma.jp/page/640893.html" TargetMode="External"/><Relationship Id="rId463" Type="http://schemas.openxmlformats.org/officeDocument/2006/relationships/hyperlink" Target="https://www.nogyo.tosa.pref.kochi.lg.jp/download/?t=LD&amp;id=10114&amp;fid=88494" TargetMode="External"/><Relationship Id="rId670" Type="http://schemas.openxmlformats.org/officeDocument/2006/relationships/hyperlink" Target="https://www.pref.tottori.lg.jp/secure/1340539/suitoupura_manyuaru.pdf" TargetMode="External"/><Relationship Id="rId116" Type="http://schemas.openxmlformats.org/officeDocument/2006/relationships/hyperlink" Target="https://www.pref.toyama.jp/documents/36022/08marutisennryaku.pdf" TargetMode="External"/><Relationship Id="rId323" Type="http://schemas.openxmlformats.org/officeDocument/2006/relationships/hyperlink" Target="https://www.pref.shiga.lg.jp/file/attachment/5485669.pdf" TargetMode="External"/><Relationship Id="rId530" Type="http://schemas.openxmlformats.org/officeDocument/2006/relationships/hyperlink" Target="https://www.pref.gunma.jp/page/694214.html" TargetMode="External"/><Relationship Id="rId768" Type="http://schemas.openxmlformats.org/officeDocument/2006/relationships/hyperlink" Target="https://www.pref.mie.lg.jp/common/content/001222319.pdf" TargetMode="External"/><Relationship Id="rId20" Type="http://schemas.openxmlformats.org/officeDocument/2006/relationships/hyperlink" Target="https://www.pref.saitama.lg.jp/documents/232570/senryaku_ruby.pdf" TargetMode="External"/><Relationship Id="rId628" Type="http://schemas.openxmlformats.org/officeDocument/2006/relationships/hyperlink" Target="https://www.pref.tokushima.lg.jp/shien/yoshinogawa/7303228/" TargetMode="External"/><Relationship Id="rId267" Type="http://schemas.openxmlformats.org/officeDocument/2006/relationships/hyperlink" Target="https://www.pref.chiba.lg.jp/ap-awa/fukyu/gurisapo/index.html" TargetMode="External"/><Relationship Id="rId474" Type="http://schemas.openxmlformats.org/officeDocument/2006/relationships/hyperlink" Target="https://www.town.tsunan.niigata.jp/soshiki/nourin/r6midorinosyokuryo.html" TargetMode="External"/><Relationship Id="rId127" Type="http://schemas.openxmlformats.org/officeDocument/2006/relationships/hyperlink" Target="https://www.pref.ishikawa.lg.jp/nousan/eco/documents/m1noukensuitou.pdf" TargetMode="External"/><Relationship Id="rId681" Type="http://schemas.openxmlformats.org/officeDocument/2006/relationships/hyperlink" Target="https://www.pref.kagawa.lg.jp/documents/57130/r6_conso_minitomato.pdf" TargetMode="External"/><Relationship Id="rId779" Type="http://schemas.openxmlformats.org/officeDocument/2006/relationships/hyperlink" Target="https://www.pref.gifu.lg.jp/page/470748.html" TargetMode="External"/><Relationship Id="rId31" Type="http://schemas.openxmlformats.org/officeDocument/2006/relationships/hyperlink" Target="https://www.pref.fukui.lg.jp/doc/fukui-noso/shienbu/guri-nnnasaibaihenotennkannsap_d/fil/sui-toko-nsantisenryaku.pdf" TargetMode="External"/><Relationship Id="rId334" Type="http://schemas.openxmlformats.org/officeDocument/2006/relationships/hyperlink" Target="https://www.pref.wakayama.lg.jp/prefg/070900/d00214130.html" TargetMode="External"/><Relationship Id="rId541" Type="http://schemas.openxmlformats.org/officeDocument/2006/relationships/hyperlink" Target="https://www.city.osaki.miyagi.jp/shisei/soshikikarasagasu/sangyokeizaibu/norinshinkoka/5/1/20384.html" TargetMode="External"/><Relationship Id="rId639" Type="http://schemas.openxmlformats.org/officeDocument/2006/relationships/hyperlink" Target="https://www.pref.kagawa.lg.jp/documents/57139/sanntisenryaku.pdf" TargetMode="External"/><Relationship Id="rId180" Type="http://schemas.openxmlformats.org/officeDocument/2006/relationships/hyperlink" Target="https://www.pref.shiga.lg.jp/file/attachment/5538145.pdf" TargetMode="External"/><Relationship Id="rId278" Type="http://schemas.openxmlformats.org/officeDocument/2006/relationships/hyperlink" Target="https://www.pref.nagano.lg.jp/nogi/midori/documents/r5-manyuaru_matsumoto.pdf" TargetMode="External"/><Relationship Id="rId401" Type="http://schemas.openxmlformats.org/officeDocument/2006/relationships/hyperlink" Target="https://ooigawa.ja-shizuoka.or.jp/news/detail/236" TargetMode="External"/><Relationship Id="rId485" Type="http://schemas.openxmlformats.org/officeDocument/2006/relationships/hyperlink" Target="https://web.pref.hyogo.lg.jp/nk09/gurisapo.html" TargetMode="External"/><Relationship Id="rId692" Type="http://schemas.openxmlformats.org/officeDocument/2006/relationships/hyperlink" Target="https://www.miyagitome.or.jp/product/rice/" TargetMode="External"/><Relationship Id="rId706" Type="http://schemas.openxmlformats.org/officeDocument/2006/relationships/hyperlink" Target="https://www.pref.gunma.jp/page/612392.html" TargetMode="External"/><Relationship Id="rId42" Type="http://schemas.openxmlformats.org/officeDocument/2006/relationships/hyperlink" Target="https://www.pref.aichi.jp/uploaded/attachment/454917.pdf" TargetMode="External"/><Relationship Id="rId138" Type="http://schemas.openxmlformats.org/officeDocument/2006/relationships/hyperlink" Target="https://www.pref.chiba.lg.jp/ap-katori/documents/r5gurisapo-2.pdf" TargetMode="External"/><Relationship Id="rId345" Type="http://schemas.openxmlformats.org/officeDocument/2006/relationships/hyperlink" Target="https://www.pref.okayama.jp/page/907757.html" TargetMode="External"/><Relationship Id="rId552" Type="http://schemas.openxmlformats.org/officeDocument/2006/relationships/hyperlink" Target="https://ja-kyotoninokuni.or.jp/blog/wp-content/uploads/2025/06/d21121ef8a1e2b87d434f8e98081d5b5.pdf" TargetMode="External"/><Relationship Id="rId191" Type="http://schemas.openxmlformats.org/officeDocument/2006/relationships/hyperlink" Target="https://www.pref.fukui.lg.jp/doc/sakai-noso/nougyou/r5gurisapo_d/fil/R5daizu-koyomi.pdf" TargetMode="External"/><Relationship Id="rId205" Type="http://schemas.openxmlformats.org/officeDocument/2006/relationships/hyperlink" Target="https://www.pref.akita.lg.jp/pages/archive/80382" TargetMode="External"/><Relationship Id="rId412" Type="http://schemas.openxmlformats.org/officeDocument/2006/relationships/hyperlink" Target="https://www.pref.fukushima.lg.jp/uploaded/attachment/681188.pdf" TargetMode="External"/><Relationship Id="rId289" Type="http://schemas.openxmlformats.org/officeDocument/2006/relationships/hyperlink" Target="https://www.pref.niigata.lg.jp/uploaded/attachment/399368.pdf" TargetMode="External"/><Relationship Id="rId496" Type="http://schemas.openxmlformats.org/officeDocument/2006/relationships/hyperlink" Target="https://www.pref.fukui.lg.jp/doc/fukui-noso/shienbu/guri-nnnasaibaihenotennkannsap_d/fil/kabochasanchisenryaku.pdf" TargetMode="External"/><Relationship Id="rId717" Type="http://schemas.openxmlformats.org/officeDocument/2006/relationships/hyperlink" Target="https://www.pref.shizuoka.jp/sangyoshigoto/norinjimusho/chutonorin/1046310/1055186.html" TargetMode="External"/><Relationship Id="rId53" Type="http://schemas.openxmlformats.org/officeDocument/2006/relationships/hyperlink" Target="https://www.town.okuizumo.shimane.jp/www/contents/1682579795064/simple/sanchisennryaku.pdf" TargetMode="External"/><Relationship Id="rId149" Type="http://schemas.openxmlformats.org/officeDocument/2006/relationships/hyperlink" Target="https://www.pref.nara.jp/secure/292416/ho.pdf" TargetMode="External"/><Relationship Id="rId356" Type="http://schemas.openxmlformats.org/officeDocument/2006/relationships/hyperlink" Target="https://www.pref.tokushima.lg.jp/shien/miyoshi/7239089/" TargetMode="External"/><Relationship Id="rId563" Type="http://schemas.openxmlformats.org/officeDocument/2006/relationships/hyperlink" Target="https://www.city.kobe.lg.jp/a21708/shise/committee/kezaikankokyoku/rice.html" TargetMode="External"/><Relationship Id="rId770" Type="http://schemas.openxmlformats.org/officeDocument/2006/relationships/hyperlink" Target="https://www.pref.ibaraki.jp/nourinsuisan/nishinourin/yunofu/keiei/documents/greenmanyuaru250303.pdf" TargetMode="External"/><Relationship Id="rId216" Type="http://schemas.openxmlformats.org/officeDocument/2006/relationships/hyperlink" Target="https://www.pref.fukushima.lg.jp/sec/36243a/bangehukyu-91.html" TargetMode="External"/><Relationship Id="rId423" Type="http://schemas.openxmlformats.org/officeDocument/2006/relationships/hyperlink" Target="https://www.pref.iwate.jp/_res/projects/default_project/_page_/001/063/596/01_hanamaki_netto_01manual.pdf" TargetMode="External"/><Relationship Id="rId258" Type="http://schemas.openxmlformats.org/officeDocument/2006/relationships/hyperlink" Target="https://www.pref.gunma.jp/page/644401.html" TargetMode="External"/><Relationship Id="rId465" Type="http://schemas.openxmlformats.org/officeDocument/2006/relationships/hyperlink" Target="https://www.pref.ehime.jp/uploaded/attachment/149991.pdf" TargetMode="External"/><Relationship Id="rId630" Type="http://schemas.openxmlformats.org/officeDocument/2006/relationships/hyperlink" Target="https://www.pref.tokushima.lg.jp/file/attachment/1015477.pdf" TargetMode="External"/><Relationship Id="rId672" Type="http://schemas.openxmlformats.org/officeDocument/2006/relationships/hyperlink" Target="https://www.pref.tottori.lg.jp/secure/1340539/suitoudoron_manyuaru.pdf" TargetMode="External"/><Relationship Id="rId728" Type="http://schemas.openxmlformats.org/officeDocument/2006/relationships/hyperlink" Target="https://www.pref.fukui.lg.jp/doc/okuetsu-noso/sienbu/green_sanchisenryaku.html" TargetMode="External"/><Relationship Id="rId22" Type="http://schemas.openxmlformats.org/officeDocument/2006/relationships/hyperlink" Target="https://www.pref.chiba.lg.jp/ap-awa/fukyu/gurisapo/documents/santisenryaku-biwa.pdf" TargetMode="External"/><Relationship Id="rId64" Type="http://schemas.openxmlformats.org/officeDocument/2006/relationships/hyperlink" Target="https://www.pref.wakayama.lg.jp/prefg/070900/d00214130_d/fil/taikei_kaisou.pdf" TargetMode="External"/><Relationship Id="rId118" Type="http://schemas.openxmlformats.org/officeDocument/2006/relationships/hyperlink" Target="https://www.pref.ishikawa.lg.jp/nousan/eco/documents/s3nonoiti.pdf" TargetMode="External"/><Relationship Id="rId325" Type="http://schemas.openxmlformats.org/officeDocument/2006/relationships/hyperlink" Target="https://www.pref.osaka.lg.jp/o120090/nosei/midorisystemkeikaku/index.html" TargetMode="External"/><Relationship Id="rId367" Type="http://schemas.openxmlformats.org/officeDocument/2006/relationships/hyperlink" Target="https://www.pref.kagawa.lg.jp/documents/43542/ichigomanyual.pdf" TargetMode="External"/><Relationship Id="rId532" Type="http://schemas.openxmlformats.org/officeDocument/2006/relationships/hyperlink" Target="https://www.pref.gunma.jp/page/707843.html" TargetMode="External"/><Relationship Id="rId574" Type="http://schemas.openxmlformats.org/officeDocument/2006/relationships/hyperlink" Target="https://www.pref.shizuoka.jp/_res/projects/default_project/_page_/001/076/835/08082.pdf" TargetMode="External"/><Relationship Id="rId171" Type="http://schemas.openxmlformats.org/officeDocument/2006/relationships/hyperlink" Target="https://www.pref.toyama.jp/documents/36022/01kurehanasimanyual.pdf" TargetMode="External"/><Relationship Id="rId227" Type="http://schemas.openxmlformats.org/officeDocument/2006/relationships/hyperlink" Target="https://www.pref.tochigi.lg.jp/g04/green/documents/20240906171810.pdf" TargetMode="External"/><Relationship Id="rId781" Type="http://schemas.openxmlformats.org/officeDocument/2006/relationships/hyperlink" Target="https://www.pref.gifu.lg.jp/uploaded/attachment/478389.pdf" TargetMode="External"/><Relationship Id="rId269" Type="http://schemas.openxmlformats.org/officeDocument/2006/relationships/hyperlink" Target="https://www.pref.chiba.lg.jp/ap-awa/fukyu/gurisapo/documents/gurisapoitigo.pdf" TargetMode="External"/><Relationship Id="rId434" Type="http://schemas.openxmlformats.org/officeDocument/2006/relationships/hyperlink" Target="https://www.city.osaki.miyagi.jp/shisei/soshikikarasagasu/sangyokeizaibu/norinshinkoka/5/1/20384.html" TargetMode="External"/><Relationship Id="rId476" Type="http://schemas.openxmlformats.org/officeDocument/2006/relationships/hyperlink" Target="https://ja-kagayaki.or.jp/section/shirone-yasai/" TargetMode="External"/><Relationship Id="rId641" Type="http://schemas.openxmlformats.org/officeDocument/2006/relationships/hyperlink" Target="https://www.pref.kagawa.lg.jp/documents/57130/r6_senryaku_ninniku.pdf" TargetMode="External"/><Relationship Id="rId683" Type="http://schemas.openxmlformats.org/officeDocument/2006/relationships/hyperlink" Target="https://www.pref.ehime.jp/uploaded/attachment/147490.pdf" TargetMode="External"/><Relationship Id="rId739" Type="http://schemas.openxmlformats.org/officeDocument/2006/relationships/hyperlink" Target="https://www.pref.wakayama.lg.jp/prefg/070900/d00214130.html" TargetMode="External"/><Relationship Id="rId33" Type="http://schemas.openxmlformats.org/officeDocument/2006/relationships/hyperlink" Target="https://www.pref.fukui.lg.jp/doc/fukui-noso/shienbu/guri-nnnasaibaihenotennkannsap_d/fil/kyabetuburokksenmanyuaru.pdf" TargetMode="External"/><Relationship Id="rId129" Type="http://schemas.openxmlformats.org/officeDocument/2006/relationships/hyperlink" Target="https://www.pref.tokushima.lg.jp/file/attachment/1005802.pdf" TargetMode="External"/><Relationship Id="rId280" Type="http://schemas.openxmlformats.org/officeDocument/2006/relationships/hyperlink" Target="https://www.pref.nagano.lg.jp/nogi/midori/documents/r5-manyuaru_suwa.pdf" TargetMode="External"/><Relationship Id="rId336" Type="http://schemas.openxmlformats.org/officeDocument/2006/relationships/hyperlink" Target="https://www.pref.wakayama.lg.jp/prefg/070900/d00214130_d/fil/senryaku_higasimuro.pdf" TargetMode="External"/><Relationship Id="rId501" Type="http://schemas.openxmlformats.org/officeDocument/2006/relationships/hyperlink" Target="https://www.pref.niigata.lg.jp/uploaded/life/735067_2289672_misc.pdf" TargetMode="External"/><Relationship Id="rId543" Type="http://schemas.openxmlformats.org/officeDocument/2006/relationships/hyperlink" Target="https://www.town.wadomari.lg.jp/keizai/midori.html" TargetMode="External"/><Relationship Id="rId75" Type="http://schemas.openxmlformats.org/officeDocument/2006/relationships/hyperlink" Target="https://www.pref.nagasaki.jp/shared/uploads/2024/03/1710118475.pdf" TargetMode="External"/><Relationship Id="rId140" Type="http://schemas.openxmlformats.org/officeDocument/2006/relationships/hyperlink" Target="https://www.pref.chiba.lg.jp/ap-katori/documents/r5gurisapo-4.pdf" TargetMode="External"/><Relationship Id="rId182" Type="http://schemas.openxmlformats.org/officeDocument/2006/relationships/hyperlink" Target="https://kofa.jp/wp2024/wp-content/uploads/2024/08/%E3%82%A2%E3%82%A4%E3%82%AC%E3%83%A2%E3%83%AD%E3%83%9C%E7%A8%B2%E4%BD%9C%E3%81%AE%E6%89%8B%E5%BC%95%E3%81%8D_24p_20230705.pdf" TargetMode="External"/><Relationship Id="rId378" Type="http://schemas.openxmlformats.org/officeDocument/2006/relationships/hyperlink" Target="https://www.pref.nagasaki.jp/shared/uploads/2024/09/1727416547.pdf" TargetMode="External"/><Relationship Id="rId403" Type="http://schemas.openxmlformats.org/officeDocument/2006/relationships/hyperlink" Target="https://ooigawa.ja-shizuoka.or.jp/anchor/assets/uploads/tinymce/%E3%80%90%E3%81%84%E3%81%A1%E3%81%94%E3%80%91%E3%82%B0%E3%83%AA%E3%82%B5%E3%83%9D%E6%A0%BD%E5%9F%B9%E3%83%9E%E3%83%8B%E3%83%A5%E3%82%A2%E3%83%AB.pdf" TargetMode="External"/><Relationship Id="rId585" Type="http://schemas.openxmlformats.org/officeDocument/2006/relationships/hyperlink" Target="https://www.pref.nagasaki.jp/bunrui/shigoto-sangyo/nogyo/midorikeikaku-nagasaki/index.html" TargetMode="External"/><Relationship Id="rId750" Type="http://schemas.openxmlformats.org/officeDocument/2006/relationships/hyperlink" Target="https://www.pref.kagoshima.jp/ao11/2022gurisapo/2022gurisapo.html" TargetMode="External"/><Relationship Id="rId6" Type="http://schemas.openxmlformats.org/officeDocument/2006/relationships/hyperlink" Target="https://www.pref.miyagi.jp/documents/45099/senryaku.pdf" TargetMode="External"/><Relationship Id="rId238" Type="http://schemas.openxmlformats.org/officeDocument/2006/relationships/hyperlink" Target="https://www.pref.tochigi.lg.jp/g04/green/documents/20240906170510.pdf" TargetMode="External"/><Relationship Id="rId445" Type="http://schemas.openxmlformats.org/officeDocument/2006/relationships/hyperlink" Target="https://www.pref.tochigi.lg.jp/g04/green/documents/20250410180237.pdf" TargetMode="External"/><Relationship Id="rId487" Type="http://schemas.openxmlformats.org/officeDocument/2006/relationships/hyperlink" Target="https://web.pref.hyogo.lg.jp/nk09/documents/sennryakutoyooka.pdf" TargetMode="External"/><Relationship Id="rId610" Type="http://schemas.openxmlformats.org/officeDocument/2006/relationships/hyperlink" Target="https://www.ja-asahikawa.or.jp/wp-content/uploads/2025/05/senryakuyukimai.pdf" TargetMode="External"/><Relationship Id="rId652" Type="http://schemas.openxmlformats.org/officeDocument/2006/relationships/hyperlink" Target="https://www.pref.yamanashi.jp/documents/120046/yuki-boujyo-sehi.pdf" TargetMode="External"/><Relationship Id="rId694" Type="http://schemas.openxmlformats.org/officeDocument/2006/relationships/hyperlink" Target="https://www.pref.fukushima.lg.jp/sec/36243a/bangehukyu-91.html" TargetMode="External"/><Relationship Id="rId708" Type="http://schemas.openxmlformats.org/officeDocument/2006/relationships/hyperlink" Target="https://www.pref.saitama.lg.jp/a0907/midorikouhukin.html" TargetMode="External"/><Relationship Id="rId291" Type="http://schemas.openxmlformats.org/officeDocument/2006/relationships/hyperlink" Target="https://www.pref.ishikawa.lg.jp/nousan/eco/documents/s5notokabotya.pdf" TargetMode="External"/><Relationship Id="rId305" Type="http://schemas.openxmlformats.org/officeDocument/2006/relationships/hyperlink" Target="https://www.pref.gifu.lg.jp/uploaded/attachment/396390.pdf" TargetMode="External"/><Relationship Id="rId347" Type="http://schemas.openxmlformats.org/officeDocument/2006/relationships/hyperlink" Target="https://www.pref.okayama.jp/page/905787.html" TargetMode="External"/><Relationship Id="rId512" Type="http://schemas.openxmlformats.org/officeDocument/2006/relationships/hyperlink" Target="https://www.pref.shizuoka.jp/_res/projects/default_project/_page_/001/055/186/boujoreki_iwatamelon.pdf" TargetMode="External"/><Relationship Id="rId44" Type="http://schemas.openxmlformats.org/officeDocument/2006/relationships/hyperlink" Target="https://www.pref.aichi.jp/uploaded/attachment/455675.pdf" TargetMode="External"/><Relationship Id="rId86" Type="http://schemas.openxmlformats.org/officeDocument/2006/relationships/hyperlink" Target="https://www.pref.nagasaki.jp/shared/uploads/2024/03/1710117822.pdf" TargetMode="External"/><Relationship Id="rId151" Type="http://schemas.openxmlformats.org/officeDocument/2006/relationships/hyperlink" Target="https://www.pref.kagoshima.jp/ao11/2022gurisapo/documents/104801_20230317093908-1.pdf" TargetMode="External"/><Relationship Id="rId389" Type="http://schemas.openxmlformats.org/officeDocument/2006/relationships/hyperlink" Target="https://www.town.wadomari.lg.jp/keizai/r5gurinnkakyougikai.html" TargetMode="External"/><Relationship Id="rId554" Type="http://schemas.openxmlformats.org/officeDocument/2006/relationships/hyperlink" Target="https://www.pref.osaka.lg.jp/documents/7685/itigosantisenryaku.pdf" TargetMode="External"/><Relationship Id="rId596" Type="http://schemas.openxmlformats.org/officeDocument/2006/relationships/hyperlink" Target="https://www.pref.nagasaki.jp/shared/uploads/2025/08/1756431733.pdf" TargetMode="External"/><Relationship Id="rId761" Type="http://schemas.openxmlformats.org/officeDocument/2006/relationships/hyperlink" Target="https://www.pref.tokushima.lg.jp/shien/miyoshi/7239089/" TargetMode="External"/><Relationship Id="rId193" Type="http://schemas.openxmlformats.org/officeDocument/2006/relationships/hyperlink" Target="https://www.shinpukuseika.co.jp/outline/" TargetMode="External"/><Relationship Id="rId207" Type="http://schemas.openxmlformats.org/officeDocument/2006/relationships/hyperlink" Target="https://www.pref.akita.lg.jp/uploads/public/archive_0000080382_00/sanchisenryaku_edamame.pdf" TargetMode="External"/><Relationship Id="rId249" Type="http://schemas.openxmlformats.org/officeDocument/2006/relationships/hyperlink" Target="https://www.pref.gunma.jp/page/642548.html" TargetMode="External"/><Relationship Id="rId414" Type="http://schemas.openxmlformats.org/officeDocument/2006/relationships/hyperlink" Target="https://www.vill.yugawa.fukushima.jp/uploaded/attachment/3374.pdf" TargetMode="External"/><Relationship Id="rId456" Type="http://schemas.openxmlformats.org/officeDocument/2006/relationships/hyperlink" Target="https://www.pref.yamanashi.jp/documents/120046/sanchi-senryaku.pdf" TargetMode="External"/><Relationship Id="rId498" Type="http://schemas.openxmlformats.org/officeDocument/2006/relationships/hyperlink" Target="https://www.pref.ishikawa.lg.jp/nousan/eco/documents/hakusannsenryaku.pdf" TargetMode="External"/><Relationship Id="rId621" Type="http://schemas.openxmlformats.org/officeDocument/2006/relationships/hyperlink" Target="https://www.ja-m-uonuma.or.jp/agri/suika/" TargetMode="External"/><Relationship Id="rId663" Type="http://schemas.openxmlformats.org/officeDocument/2006/relationships/hyperlink" Target="https://www.pref.kyoto.jp/nosan/documents/r6-26-1_tomato.pdf" TargetMode="External"/><Relationship Id="rId13" Type="http://schemas.openxmlformats.org/officeDocument/2006/relationships/hyperlink" Target="https://www.pref.ibaraki.jp/soshiki/nourinsuisan/rokkonourin/namenofu/documents/ichigover1.pdf" TargetMode="External"/><Relationship Id="rId109" Type="http://schemas.openxmlformats.org/officeDocument/2006/relationships/hyperlink" Target="https://www.pref.shizuoka.jp/_res/projects/default_project/_page_/001/055/186/sanchisenryaku_farmtakahashi1.pdf" TargetMode="External"/><Relationship Id="rId260" Type="http://schemas.openxmlformats.org/officeDocument/2006/relationships/hyperlink" Target="https://www.pref.gunma.jp/uploaded/attachment/635661.pdf" TargetMode="External"/><Relationship Id="rId316" Type="http://schemas.openxmlformats.org/officeDocument/2006/relationships/hyperlink" Target="https://www.pref.aichi.jp/uploaded/attachment/510648.pdf" TargetMode="External"/><Relationship Id="rId523" Type="http://schemas.openxmlformats.org/officeDocument/2006/relationships/hyperlink" Target="https://www.pref.tochigi.lg.jp/g04/green/green_tenkan.html" TargetMode="External"/><Relationship Id="rId719" Type="http://schemas.openxmlformats.org/officeDocument/2006/relationships/hyperlink" Target="https://www.city.agano.niigata.jp/soshiki/norinka/1/11360.html" TargetMode="External"/><Relationship Id="rId55" Type="http://schemas.openxmlformats.org/officeDocument/2006/relationships/hyperlink" Target="https://www.city.unnan.shimane.jp/unnan/sangyou/nougyou/files/sanchi.pdf" TargetMode="External"/><Relationship Id="rId97" Type="http://schemas.openxmlformats.org/officeDocument/2006/relationships/hyperlink" Target="https://www.pref.saitama.lg.jp/documents/239837/manyuaru.pdf" TargetMode="External"/><Relationship Id="rId120" Type="http://schemas.openxmlformats.org/officeDocument/2006/relationships/hyperlink" Target="https://www.pref.ishikawa.lg.jp/nousan/eco/documents/s4hakui.pdf" TargetMode="External"/><Relationship Id="rId358" Type="http://schemas.openxmlformats.org/officeDocument/2006/relationships/hyperlink" Target="https://www.pref.kagawa.lg.jp/tosannokai/tosannokai/shiryou.html" TargetMode="External"/><Relationship Id="rId565" Type="http://schemas.openxmlformats.org/officeDocument/2006/relationships/hyperlink" Target="https://www.city.kobe.lg.jp/documents/17589/santisenryaku.pdf" TargetMode="External"/><Relationship Id="rId730" Type="http://schemas.openxmlformats.org/officeDocument/2006/relationships/hyperlink" Target="https://www.pref.fukui.lg.jp/doc/sakai-noso/nougyou/greenactionsakai.html" TargetMode="External"/><Relationship Id="rId772" Type="http://schemas.openxmlformats.org/officeDocument/2006/relationships/hyperlink" Target="https://www.pref.aichi.jp/soshiki/nogyo-keiei/demo.html" TargetMode="External"/><Relationship Id="rId162" Type="http://schemas.openxmlformats.org/officeDocument/2006/relationships/hyperlink" Target="https://www.pref.fukui.lg.jp/doc/sakai-noso/nougyou/greenactionsakai_d/fil/3carrotmanual.pdf" TargetMode="External"/><Relationship Id="rId218" Type="http://schemas.openxmlformats.org/officeDocument/2006/relationships/hyperlink" Target="https://www.pref.fukushima.lg.jp/uploaded/life/825247_2389054_misc.pdf" TargetMode="External"/><Relationship Id="rId425" Type="http://schemas.openxmlformats.org/officeDocument/2006/relationships/hyperlink" Target="https://www.pref.fukushima.lg.jp/sec/36240a/magazine-hukyu.html" TargetMode="External"/><Relationship Id="rId467" Type="http://schemas.openxmlformats.org/officeDocument/2006/relationships/hyperlink" Target="https://www.pref.ehime.jp/page/111057.html" TargetMode="External"/><Relationship Id="rId632" Type="http://schemas.openxmlformats.org/officeDocument/2006/relationships/hyperlink" Target="https://www.pref.ehime.jp/uploaded/attachment/147495.pdf" TargetMode="External"/><Relationship Id="rId271" Type="http://schemas.openxmlformats.org/officeDocument/2006/relationships/hyperlink" Target="https://www.pref.kanagawa.jp/docs/f6k/cnt/f6619/index.html" TargetMode="External"/><Relationship Id="rId674" Type="http://schemas.openxmlformats.org/officeDocument/2006/relationships/hyperlink" Target="https://www.pref.tottori.lg.jp/secure/1340539/nashi_manyuaru.pdf" TargetMode="External"/><Relationship Id="rId24" Type="http://schemas.openxmlformats.org/officeDocument/2006/relationships/hyperlink" Target="https://www.pref.chiba.lg.jp/ap-awa/fukyu/gurisapo/documents/santisenryaku-sutokku.pdf" TargetMode="External"/><Relationship Id="rId66" Type="http://schemas.openxmlformats.org/officeDocument/2006/relationships/hyperlink" Target="https://www.pref.wakayama.lg.jp/prefg/070900/d00214130_d/fil/taikei_arida.pdf" TargetMode="External"/><Relationship Id="rId131" Type="http://schemas.openxmlformats.org/officeDocument/2006/relationships/hyperlink" Target="https://www.pref.tokushima.lg.jp/file/attachment/1005804.pdf" TargetMode="External"/><Relationship Id="rId327" Type="http://schemas.openxmlformats.org/officeDocument/2006/relationships/hyperlink" Target="https://www.pref.osaka.lg.jp/documents/7685/tomatomanyuaru.pdf" TargetMode="External"/><Relationship Id="rId369" Type="http://schemas.openxmlformats.org/officeDocument/2006/relationships/hyperlink" Target="https://www.pref.kagawa.lg.jp/seisannokai/kannkyouniyasasiinougyounosuisinn.html" TargetMode="External"/><Relationship Id="rId534" Type="http://schemas.openxmlformats.org/officeDocument/2006/relationships/hyperlink" Target="https://www.city.tokorozawa.saitama.jp/kurashi/shigotojyoho/nogyo/organic_village/jissyouhojou.html" TargetMode="External"/><Relationship Id="rId576" Type="http://schemas.openxmlformats.org/officeDocument/2006/relationships/hyperlink" Target="https://ooigawa.ja-shizuoka.or.jp/anchor/assets/uploads/tinymce/&#12304;&#26525;&#35910;&#12305;&#29987;&#22320;&#25126;&#30053;.pdf" TargetMode="External"/><Relationship Id="rId741" Type="http://schemas.openxmlformats.org/officeDocument/2006/relationships/hyperlink" Target="https://www.pref.tokushima.lg.jp/shien/minami/7215761" TargetMode="External"/><Relationship Id="rId783" Type="http://schemas.openxmlformats.org/officeDocument/2006/relationships/hyperlink" Target="https://www.pref.gifu.lg.jp/uploaded/attachment/478382.pdf" TargetMode="External"/><Relationship Id="rId173" Type="http://schemas.openxmlformats.org/officeDocument/2006/relationships/hyperlink" Target="https://www.pref.fukui.lg.jp/doc/sakai-noso/nougyou/r5gurisapo_d/fil/R4suito-senryak-hiryo.pdf" TargetMode="External"/><Relationship Id="rId229" Type="http://schemas.openxmlformats.org/officeDocument/2006/relationships/hyperlink" Target="https://www.pref.tochigi.lg.jp/g04/green/documents/20240610103424.pdf" TargetMode="External"/><Relationship Id="rId380" Type="http://schemas.openxmlformats.org/officeDocument/2006/relationships/hyperlink" Target="https://www.pref.nagasaki.jp/shared/uploads/2024/09/1727416558.pdf" TargetMode="External"/><Relationship Id="rId436" Type="http://schemas.openxmlformats.org/officeDocument/2006/relationships/hyperlink" Target="https://www.ja-kami.or.jp/farm/page_275.html" TargetMode="External"/><Relationship Id="rId601" Type="http://schemas.openxmlformats.org/officeDocument/2006/relationships/hyperlink" Target="https://www.pref.saga.lg.jp/kiji00381022/3_81022_352649_up_mumbranz.pdf" TargetMode="External"/><Relationship Id="rId643" Type="http://schemas.openxmlformats.org/officeDocument/2006/relationships/hyperlink" Target="https://www.pref.kagawa.lg.jp/documents/57130/r6_conso_kiwi.pdf" TargetMode="External"/><Relationship Id="rId240" Type="http://schemas.openxmlformats.org/officeDocument/2006/relationships/hyperlink" Target="https://www.pref.gunma.jp/page/643586.html" TargetMode="External"/><Relationship Id="rId478" Type="http://schemas.openxmlformats.org/officeDocument/2006/relationships/hyperlink" Target="https://www.pref.tottori.lg.jp/310059.htm" TargetMode="External"/><Relationship Id="rId685" Type="http://schemas.openxmlformats.org/officeDocument/2006/relationships/hyperlink" Target="https://www.pref.shiga.lg.jp/file/attachment/5566668.pdf" TargetMode="External"/><Relationship Id="rId35" Type="http://schemas.openxmlformats.org/officeDocument/2006/relationships/hyperlink" Target="https://www.pref.fukui.lg.jp/doc/okuetsu-noso/sienbu/green_sanchisenryaku_d/fil/okuetsu_santisenryaku.pdf" TargetMode="External"/><Relationship Id="rId77" Type="http://schemas.openxmlformats.org/officeDocument/2006/relationships/hyperlink" Target="https://www.pref.nagasaki.jp/shared/uploads/2024/03/1710118157.pdf" TargetMode="External"/><Relationship Id="rId100" Type="http://schemas.openxmlformats.org/officeDocument/2006/relationships/hyperlink" Target="https://www.pref.nagano.lg.jp/nogi/midori/documents/03-2_matsumotomanual.pdf" TargetMode="External"/><Relationship Id="rId282" Type="http://schemas.openxmlformats.org/officeDocument/2006/relationships/hyperlink" Target="https://www.city.gotemba.lg.jp/sangyou/f-2/f-2-4/6183.html" TargetMode="External"/><Relationship Id="rId338" Type="http://schemas.openxmlformats.org/officeDocument/2006/relationships/hyperlink" Target="https://www.pref.wakayama.lg.jp/prefg/070900/d00214130_d/fil/taikei_ito.pdf" TargetMode="External"/><Relationship Id="rId503" Type="http://schemas.openxmlformats.org/officeDocument/2006/relationships/hyperlink" Target="https://www.pref.kyoto.jp/nosan/documents/r6-26-2_ine.pdf" TargetMode="External"/><Relationship Id="rId545" Type="http://schemas.openxmlformats.org/officeDocument/2006/relationships/hyperlink" Target="https://www.town.isen.kagoshima.jp/keizai/engei/r6engei/gurisapohoukoku.html" TargetMode="External"/><Relationship Id="rId587" Type="http://schemas.openxmlformats.org/officeDocument/2006/relationships/hyperlink" Target="https://www.pref.nagasaki.jp/shared/uploads/2025/08/1756430405.pdf" TargetMode="External"/><Relationship Id="rId710" Type="http://schemas.openxmlformats.org/officeDocument/2006/relationships/hyperlink" Target="https://www.pref.chiba.lg.jp/ap-awa/fukyu/gurisapo/index.html" TargetMode="External"/><Relationship Id="rId752" Type="http://schemas.openxmlformats.org/officeDocument/2006/relationships/hyperlink" Target="https://kofa.jp/news/%e3%82%a2%e3%82%a4%e3%82%ac%e3%83%a2%e3%83%ad%e3%83%9c%e8%87%aa%e5%8b%95%e6%8a%91%e8%8d%89%e3%83%ad%e3%83%9c%e3%83%83%e3%83%88%e3%82%92%e6%b4%bb%e7%94%a8%e3%81%97%e3%81%9f%e6%b0%b4%e7%a8%b2%e6%9c%89/" TargetMode="External"/><Relationship Id="rId8" Type="http://schemas.openxmlformats.org/officeDocument/2006/relationships/hyperlink" Target="https://www.pref.akita.lg.jp/uploads/public/archive_0000071316_00/%E3%80%90%E9%9B%84%E5%8B%9D%EF%BC%A9%EF%BC%A3%EF%BC%B4%E3%80%91%E7%94%A3%E5%9C%B0%E6%88%A6%E7%95%A5.pdf" TargetMode="External"/><Relationship Id="rId142" Type="http://schemas.openxmlformats.org/officeDocument/2006/relationships/hyperlink" Target="https://www.pref.nagano.lg.jp/nogi/midori/documents/02-2_achitomatomanual.pdf" TargetMode="External"/><Relationship Id="rId184" Type="http://schemas.openxmlformats.org/officeDocument/2006/relationships/hyperlink" Target="https://kofa.jp/wp2024/wp-content/uploads/2024/08/%E3%82%A2%E3%82%A4%E3%82%AC%E3%83%A2%E3%83%AD%E3%83%9C%E7%94%A3%E5%9C%B0%E6%88%A6%E7%95%A5%E6%A1%88R50331.pdf" TargetMode="External"/><Relationship Id="rId391" Type="http://schemas.openxmlformats.org/officeDocument/2006/relationships/hyperlink" Target="https://www.town.wadomari.lg.jp/documents/7163/saibaitaikeimanyuaru.pdf" TargetMode="External"/><Relationship Id="rId405" Type="http://schemas.openxmlformats.org/officeDocument/2006/relationships/hyperlink" Target="https://www.pref.akita.lg.jp/uploads/public/archive_0000088165_00/%E3%82%B0%E3%83%AA%E3%83%BC%E3%83%B3%E3%81%AA%E6%A0%BD%E5%9F%B9%E3%83%9E%E3%83%8B%E3%83%A5%E3%82%A2%E3%83%AB%EF%BC%88%E3%81%88%E3%81%A0%E3%81%BE%E3%82%81%EF%BC%89%5b1%5d.pdf" TargetMode="External"/><Relationship Id="rId447" Type="http://schemas.openxmlformats.org/officeDocument/2006/relationships/hyperlink" Target="https://www.pref.tochigi.lg.jp/g04/green/documents/20250410180148.pdf" TargetMode="External"/><Relationship Id="rId612" Type="http://schemas.openxmlformats.org/officeDocument/2006/relationships/hyperlink" Target="https://www.pref.nara.jp/69283.htm" TargetMode="External"/><Relationship Id="rId251" Type="http://schemas.openxmlformats.org/officeDocument/2006/relationships/hyperlink" Target="https://www.pref.gunma.jp/uploaded/attachment/632362.pdf" TargetMode="External"/><Relationship Id="rId489" Type="http://schemas.openxmlformats.org/officeDocument/2006/relationships/hyperlink" Target="https://web.pref.hyogo.lg.jp/nk09/gurisapo.html" TargetMode="External"/><Relationship Id="rId654" Type="http://schemas.openxmlformats.org/officeDocument/2006/relationships/hyperlink" Target="https://www.city.agano.niigata.jp/material/files/group/16/yuukitomato.pdf" TargetMode="External"/><Relationship Id="rId696" Type="http://schemas.openxmlformats.org/officeDocument/2006/relationships/hyperlink" Target="https://www.town.tadami.lg.jp/lifeguide/cat100/004245.html" TargetMode="External"/><Relationship Id="rId46" Type="http://schemas.openxmlformats.org/officeDocument/2006/relationships/hyperlink" Target="https://www.pref.aichi.jp/uploaded/attachment/452945.pdf" TargetMode="External"/><Relationship Id="rId293" Type="http://schemas.openxmlformats.org/officeDocument/2006/relationships/hyperlink" Target="https://www.pref.fukui.lg.jp/doc/fukui-noso/shienbu/guri-nnnasaibaihenotennkannsap_d/fil/negisanchisenryaku.pdf" TargetMode="External"/><Relationship Id="rId307" Type="http://schemas.openxmlformats.org/officeDocument/2006/relationships/hyperlink" Target="https://www.pref.gifu.lg.jp/page/361592.html" TargetMode="External"/><Relationship Id="rId349" Type="http://schemas.openxmlformats.org/officeDocument/2006/relationships/hyperlink" Target="https://www.pref.okayama.jp/uploaded/life/908713_8680085_misc.pdf" TargetMode="External"/><Relationship Id="rId514" Type="http://schemas.openxmlformats.org/officeDocument/2006/relationships/hyperlink" Target="https://www.pref.shizuoka.jp/sangyoshigoto/norinjimusho/fujinorin/1067005/1067007.html" TargetMode="External"/><Relationship Id="rId556" Type="http://schemas.openxmlformats.org/officeDocument/2006/relationships/hyperlink" Target="https://www.pref.osaka.lg.jp/documents/7685/itigo.pdf" TargetMode="External"/><Relationship Id="rId721" Type="http://schemas.openxmlformats.org/officeDocument/2006/relationships/hyperlink" Target="https://www.pref.toyama.jp/1612/sangyou/nourinsuisan/nougyou/guri-nnasaibaitaikei.html" TargetMode="External"/><Relationship Id="rId763" Type="http://schemas.openxmlformats.org/officeDocument/2006/relationships/hyperlink" Target="https://tarafuku.org/wp-content/uploads/2025/10/R7%E7%89%88%E3%82%B0%E3%83%AA%E3%83%BC%E3%83%B3%E3%81%AA%E6%A0%BD%E5%9F%B9%E6%A0%BD%E5%9F%B9%E6%9A%A6-%EF%BC%88%E6%9D%B1%E7%9D%A6%E5%90%88%EF%BC%89.pdf" TargetMode="External"/><Relationship Id="rId88" Type="http://schemas.openxmlformats.org/officeDocument/2006/relationships/hyperlink" Target="https://www.pref.ibaraki.jp/nourinsuisan/nishinourin/yunofu/keiei/documents/yachiyo_gs_senryaku.pdf" TargetMode="External"/><Relationship Id="rId111" Type="http://schemas.openxmlformats.org/officeDocument/2006/relationships/hyperlink" Target="https://www.pref.shizuoka.jp/_res/projects/default_project/_page_/001/055/269/gurisapo2.pdf" TargetMode="External"/><Relationship Id="rId153" Type="http://schemas.openxmlformats.org/officeDocument/2006/relationships/hyperlink" Target="https://www.pref.kagoshima.jp/ao11/2022gurisapo/documents/104801_20230317094332-1.pdf" TargetMode="External"/><Relationship Id="rId195" Type="http://schemas.openxmlformats.org/officeDocument/2006/relationships/hyperlink" Target="https://www.pref.fukui.lg.jp/doc/sakai-noso/nougyou/greenactionsakai_d/fil/4m-tomatomanual.pdf" TargetMode="External"/><Relationship Id="rId209" Type="http://schemas.openxmlformats.org/officeDocument/2006/relationships/hyperlink" Target="https://agrin.jp/documents/5221/manual.pdf" TargetMode="External"/><Relationship Id="rId360" Type="http://schemas.openxmlformats.org/officeDocument/2006/relationships/hyperlink" Target="https://www.pref.kagawa.lg.jp/documents/12296/manual-paseri.pdf" TargetMode="External"/><Relationship Id="rId416" Type="http://schemas.openxmlformats.org/officeDocument/2006/relationships/hyperlink" Target="https://www.town.aizubange.fukushima.jp/uploaded/life/17560_81404_misc.pdf" TargetMode="External"/><Relationship Id="rId598" Type="http://schemas.openxmlformats.org/officeDocument/2006/relationships/hyperlink" Target="https://www.pref.nagasaki.jp/shared/uploads/2025/08/1756431058.pdf" TargetMode="External"/><Relationship Id="rId220" Type="http://schemas.openxmlformats.org/officeDocument/2006/relationships/hyperlink" Target="https://wakyo-ecofarm.co.jp/20240730-1/" TargetMode="External"/><Relationship Id="rId458" Type="http://schemas.openxmlformats.org/officeDocument/2006/relationships/hyperlink" Target="https://www.pref.oita.jp/uploaded/life/2286759_4401271_misc.pdf" TargetMode="External"/><Relationship Id="rId623" Type="http://schemas.openxmlformats.org/officeDocument/2006/relationships/hyperlink" Target="https://www.ja-m-uonuma.or.jp/agri/suika/pdf/suika_02.pdf" TargetMode="External"/><Relationship Id="rId665" Type="http://schemas.openxmlformats.org/officeDocument/2006/relationships/hyperlink" Target="https://ja-kyotoninokuni.or.jp/blog/wp-content/uploads/2025/06/ac473fe3cb6a45ad45e4b16edba3e9fc.pdf" TargetMode="External"/><Relationship Id="rId15" Type="http://schemas.openxmlformats.org/officeDocument/2006/relationships/hyperlink" Target="https://www.pref.tochigi.lg.jp/g04/green/documents/01_r4_nasu_led_m.pdf" TargetMode="External"/><Relationship Id="rId57" Type="http://schemas.openxmlformats.org/officeDocument/2006/relationships/hyperlink" Target="https://www.pref.okayama.jp/uploaded/life/856786_8154874_misc.pdf" TargetMode="External"/><Relationship Id="rId262" Type="http://schemas.openxmlformats.org/officeDocument/2006/relationships/hyperlink" Target="https://www.pref.saitama.lg.jp/b0901/sai-wadai/240712_green-tenkan-saitamasi-tomato.html" TargetMode="External"/><Relationship Id="rId318" Type="http://schemas.openxmlformats.org/officeDocument/2006/relationships/hyperlink" Target="https://www.pref.aichi.jp/uploaded/attachment/510651.pdf" TargetMode="External"/><Relationship Id="rId525" Type="http://schemas.openxmlformats.org/officeDocument/2006/relationships/hyperlink" Target="https://www.pref.ibaraki.jp/nourinsuisan/ounourin/kasanofu/kasama/documents/kenoukasamasanntisennryaku.pdf" TargetMode="External"/><Relationship Id="rId567" Type="http://schemas.openxmlformats.org/officeDocument/2006/relationships/hyperlink" Target="https://www.pref.shiga.lg.jp/ippan/shigotosangyou/nougyou/ryutsuu/345853.html" TargetMode="External"/><Relationship Id="rId732" Type="http://schemas.openxmlformats.org/officeDocument/2006/relationships/hyperlink" Target="https://www.pref.aichi.jp/soshiki/nogyo-keiei/demo.html" TargetMode="External"/><Relationship Id="rId99" Type="http://schemas.openxmlformats.org/officeDocument/2006/relationships/hyperlink" Target="https://www.pref.nagano.lg.jp/nogi/midori/documents/03-3_matsumotosanchi.pdf" TargetMode="External"/><Relationship Id="rId122" Type="http://schemas.openxmlformats.org/officeDocument/2006/relationships/hyperlink" Target="https://www.pref.ishikawa.lg.jp/nousan/eco/documents/s7okunotoguri-n.pdf" TargetMode="External"/><Relationship Id="rId164" Type="http://schemas.openxmlformats.org/officeDocument/2006/relationships/hyperlink" Target="https://www.pref.fukushima.lg.jp/uploaded/life/825247_2389050_misc.pdf" TargetMode="External"/><Relationship Id="rId371" Type="http://schemas.openxmlformats.org/officeDocument/2006/relationships/hyperlink" Target="https://www.pref.kagawa.lg.jp/documents/43542/flowerstrategy.pdf" TargetMode="External"/><Relationship Id="rId774" Type="http://schemas.openxmlformats.org/officeDocument/2006/relationships/hyperlink" Target="https://www.pref.aichi.jp/uploaded/attachment/563017.pdf" TargetMode="External"/><Relationship Id="rId427" Type="http://schemas.openxmlformats.org/officeDocument/2006/relationships/hyperlink" Target="https://www.pref.iwate.jp/_res/projects/default_project/_page_/001/063/596/03_iwateken_tomato_01manual.pdf" TargetMode="External"/><Relationship Id="rId469" Type="http://schemas.openxmlformats.org/officeDocument/2006/relationships/hyperlink" Target="https://www.nogyo.tosa.pref.kochi.lg.jp/info/dtl.php?ID=10114" TargetMode="External"/><Relationship Id="rId634" Type="http://schemas.openxmlformats.org/officeDocument/2006/relationships/hyperlink" Target="https://www.pref.ehime.jp/uploaded/attachment/147497.pdf" TargetMode="External"/><Relationship Id="rId676" Type="http://schemas.openxmlformats.org/officeDocument/2006/relationships/hyperlink" Target="https://www.pref.tottori.lg.jp/secure/1340539/itigo_manyuaru.pdf" TargetMode="External"/><Relationship Id="rId26" Type="http://schemas.openxmlformats.org/officeDocument/2006/relationships/hyperlink" Target="https://www.town.mutsuzawa.chiba.jp/wp-content/uploads/2023/03/defdceb15754e7461568f4e10e41d0bf.pdf" TargetMode="External"/><Relationship Id="rId231" Type="http://schemas.openxmlformats.org/officeDocument/2006/relationships/hyperlink" Target="https://www.pref.tochigi.lg.jp/g04/green/green_tenkan.html" TargetMode="External"/><Relationship Id="rId273" Type="http://schemas.openxmlformats.org/officeDocument/2006/relationships/hyperlink" Target="https://www.pref.kanagawa.jp/documents/30829/greenjirei1.pdf" TargetMode="External"/><Relationship Id="rId329" Type="http://schemas.openxmlformats.org/officeDocument/2006/relationships/hyperlink" Target="https://www.pref.wakayama.lg.jp/prefg/070900/d00214130.html" TargetMode="External"/><Relationship Id="rId480" Type="http://schemas.openxmlformats.org/officeDocument/2006/relationships/hyperlink" Target="https://www.town.sera.hiroshima.jp/uploaded/life/14547_24556_misc.pdf" TargetMode="External"/><Relationship Id="rId536" Type="http://schemas.openxmlformats.org/officeDocument/2006/relationships/hyperlink" Target="https://www.nogyo.tosa.pref.kochi.lg.jp/download/?t=LD&amp;id=10114&amp;fid=86887" TargetMode="External"/><Relationship Id="rId701" Type="http://schemas.openxmlformats.org/officeDocument/2006/relationships/hyperlink" Target="https://www.pref.ibaraki.jp/nourinsuisan/ounourin/kasanofu/kasama/index.html" TargetMode="External"/><Relationship Id="rId68" Type="http://schemas.openxmlformats.org/officeDocument/2006/relationships/hyperlink" Target="https://www.pref.kagawa.lg.jp/documents/43542/retasumanyuaru.pdf" TargetMode="External"/><Relationship Id="rId133" Type="http://schemas.openxmlformats.org/officeDocument/2006/relationships/hyperlink" Target="https://www.pref.tokushima.lg.jp/file/attachment/856071.pdf" TargetMode="External"/><Relationship Id="rId175" Type="http://schemas.openxmlformats.org/officeDocument/2006/relationships/hyperlink" Target="https://www.miyagitome.or.jp/product/rice/pdf/250704_01.pdf" TargetMode="External"/><Relationship Id="rId340" Type="http://schemas.openxmlformats.org/officeDocument/2006/relationships/hyperlink" Target="https://www.pref.tottori.lg.jp/310059.htm" TargetMode="External"/><Relationship Id="rId578" Type="http://schemas.openxmlformats.org/officeDocument/2006/relationships/hyperlink" Target="https://www.pref.saitama.lg.jp/documents/255895/jaasakano-ichigo_sanchisenryaku.pdf" TargetMode="External"/><Relationship Id="rId743" Type="http://schemas.openxmlformats.org/officeDocument/2006/relationships/hyperlink" Target="https://www.pref.tokushima.lg.jp/shien/anan/7215777/" TargetMode="External"/><Relationship Id="rId785" Type="http://schemas.openxmlformats.org/officeDocument/2006/relationships/hyperlink" Target="https://www.pref.gifu.lg.jp/uploaded/attachment/478384.pdf" TargetMode="External"/><Relationship Id="rId200" Type="http://schemas.openxmlformats.org/officeDocument/2006/relationships/hyperlink" Target="https://www.shinhidaka-hokkaido.jp/hotnews/files/00007700/00007719/r5san.pdf" TargetMode="External"/><Relationship Id="rId382" Type="http://schemas.openxmlformats.org/officeDocument/2006/relationships/hyperlink" Target="https://www.pref.nagasaki.jp/bunrui/shigoto-sangyo/nogyo/midorikeikaku-nagasaki/" TargetMode="External"/><Relationship Id="rId438" Type="http://schemas.openxmlformats.org/officeDocument/2006/relationships/hyperlink" Target="https://www.city.osaki.miyagi.jp/shisei/soshikikarasagasu/sangyokeizaibu/norinshinkoka/5/1/20384.html" TargetMode="External"/><Relationship Id="rId603" Type="http://schemas.openxmlformats.org/officeDocument/2006/relationships/hyperlink" Target="https://ja-higashiasahikawa.or.jp/file/pdf/about/sanchisenryaku.pdf" TargetMode="External"/><Relationship Id="rId645" Type="http://schemas.openxmlformats.org/officeDocument/2006/relationships/hyperlink" Target="https://www.pref.yamaguchi.lg.jp/uploaded/attachment/207748.pdf" TargetMode="External"/><Relationship Id="rId687" Type="http://schemas.openxmlformats.org/officeDocument/2006/relationships/hyperlink" Target="https://www.pref.aomori.lg.jp/soshiki/nourin/nosui/daitaizai_manualR4.html" TargetMode="External"/><Relationship Id="rId242" Type="http://schemas.openxmlformats.org/officeDocument/2006/relationships/hyperlink" Target="https://view.officeapps.live.com/op/view.aspx?src=https%3A%2F%2Fwww.pref.gunma.jp%2Fuploaded%2Fattachment%2F634431.xlsx&amp;wdOrigin=BROWSELINK" TargetMode="External"/><Relationship Id="rId284" Type="http://schemas.openxmlformats.org/officeDocument/2006/relationships/hyperlink" Target="https://www.city.gotemba.lg.jp/sangyou/kanri/assets/uploads/2024/07/9ca48e4c4ee12b042c8c9eeb363c1d6e.pdf" TargetMode="External"/><Relationship Id="rId491" Type="http://schemas.openxmlformats.org/officeDocument/2006/relationships/hyperlink" Target="https://www.pref.fukui.lg.jp/doc/fukui-noso/shienbu/guri-nnnasaibaihenotennkannsap.html" TargetMode="External"/><Relationship Id="rId505" Type="http://schemas.openxmlformats.org/officeDocument/2006/relationships/hyperlink" Target="https://www.pref.ehime.jp/uploaded/attachment/149994.pdf" TargetMode="External"/><Relationship Id="rId712" Type="http://schemas.openxmlformats.org/officeDocument/2006/relationships/hyperlink" Target="https://www.pref.yamanashi.jp/nougyo-gjt/green.html" TargetMode="External"/><Relationship Id="rId37" Type="http://schemas.openxmlformats.org/officeDocument/2006/relationships/hyperlink" Target="https://www.city.agano.niigata.jp/material/files/group/16/saibaimanyuaru.pdf" TargetMode="External"/><Relationship Id="rId79" Type="http://schemas.openxmlformats.org/officeDocument/2006/relationships/hyperlink" Target="https://www.pref.nagasaki.jp/shared/uploads/2024/03/1710118073.pdf" TargetMode="External"/><Relationship Id="rId102" Type="http://schemas.openxmlformats.org/officeDocument/2006/relationships/hyperlink" Target="https://www.pref.nagano.lg.jp/nogi/midori/documents/01-2_sakumanual.pdf" TargetMode="External"/><Relationship Id="rId144" Type="http://schemas.openxmlformats.org/officeDocument/2006/relationships/hyperlink" Target="https://www.pref.toyama.jp/documents/36022/07marutimanyualsinteppouyuri.pdf" TargetMode="External"/><Relationship Id="rId547" Type="http://schemas.openxmlformats.org/officeDocument/2006/relationships/hyperlink" Target="http://www.ja-echizentakefu.or.jp/agri/pdf/250331_ichihomare.pdf" TargetMode="External"/><Relationship Id="rId589" Type="http://schemas.openxmlformats.org/officeDocument/2006/relationships/hyperlink" Target="https://www.pref.nagasaki.jp/shared/uploads/2025/08/1756432036.pdf" TargetMode="External"/><Relationship Id="rId754" Type="http://schemas.openxmlformats.org/officeDocument/2006/relationships/hyperlink" Target="https://www.pref.okayama.jp/page/856786.html" TargetMode="External"/><Relationship Id="rId90" Type="http://schemas.openxmlformats.org/officeDocument/2006/relationships/hyperlink" Target="https://www.pref.nagasaki.jp/shared/uploads/2024/03/1710117988.pdf" TargetMode="External"/><Relationship Id="rId186" Type="http://schemas.openxmlformats.org/officeDocument/2006/relationships/hyperlink" Target="https://www.shinhidaka-hokkaido.jp/hotnews/files/00007700/00007719/r5del.pdf" TargetMode="External"/><Relationship Id="rId351" Type="http://schemas.openxmlformats.org/officeDocument/2006/relationships/hyperlink" Target="https://www.pref.okayama.jp/uploaded/attachment/372417.pdf" TargetMode="External"/><Relationship Id="rId393" Type="http://schemas.openxmlformats.org/officeDocument/2006/relationships/hyperlink" Target="https://www.pref.tokushima.lg.jp/file/attachment/935120.pdf" TargetMode="External"/><Relationship Id="rId407" Type="http://schemas.openxmlformats.org/officeDocument/2006/relationships/hyperlink" Target="https://www.pref.iwate.jp/_res/projects/default_project/_page_/001/063/596/02_kitakami_netto_02senryaku02.pdf" TargetMode="External"/><Relationship Id="rId449" Type="http://schemas.openxmlformats.org/officeDocument/2006/relationships/hyperlink" Target="https://www.pref.tochigi.lg.jp/g04/green/documents/20250410180012.pdf" TargetMode="External"/><Relationship Id="rId614" Type="http://schemas.openxmlformats.org/officeDocument/2006/relationships/hyperlink" Target="https://www.pref.nara.jp/secure/323428/kiku_senryaku.pdf" TargetMode="External"/><Relationship Id="rId656" Type="http://schemas.openxmlformats.org/officeDocument/2006/relationships/hyperlink" Target="https://www.city.agano.niigata.jp/material/files/group/16/sanntiyuukidaizu.pdf" TargetMode="External"/><Relationship Id="rId211" Type="http://schemas.openxmlformats.org/officeDocument/2006/relationships/hyperlink" Target="https://www.pref.fukushima.lg.jp/sec/36242a/kitakata5.html" TargetMode="External"/><Relationship Id="rId253" Type="http://schemas.openxmlformats.org/officeDocument/2006/relationships/hyperlink" Target="https://www.pref.gunma.jp/uploaded/attachment/626826.pdf" TargetMode="External"/><Relationship Id="rId295" Type="http://schemas.openxmlformats.org/officeDocument/2006/relationships/hyperlink" Target="https://www.pref.fukui.lg.jp/doc/sakai-noso/nougyou/r5gurisapo.html" TargetMode="External"/><Relationship Id="rId309" Type="http://schemas.openxmlformats.org/officeDocument/2006/relationships/hyperlink" Target="https://view.officeapps.live.com/op/view.aspx?src=https%3A%2F%2Fwww.city.ena.lg.jp%2Fmaterial%2Ffiles%2Fgroup%2F19%2Fsantisen.xlsx&amp;wdOrigin=BROWSELINK" TargetMode="External"/><Relationship Id="rId460" Type="http://schemas.openxmlformats.org/officeDocument/2006/relationships/hyperlink" Target="https://www.pref.kyoto.jp/nosan/documents/manyuaru_ine.pdf" TargetMode="External"/><Relationship Id="rId516" Type="http://schemas.openxmlformats.org/officeDocument/2006/relationships/hyperlink" Target="https://www.pref.shizuoka.jp/_res/projects/default_project/_page_/001/067/007/sanchisenryaku.pdf" TargetMode="External"/><Relationship Id="rId698" Type="http://schemas.openxmlformats.org/officeDocument/2006/relationships/hyperlink" Target="https://www.pref.ibaraki.jp/nourinsuisan/hokunourin/miyanofu/keiei/green.html" TargetMode="External"/><Relationship Id="rId48" Type="http://schemas.openxmlformats.org/officeDocument/2006/relationships/hyperlink" Target="https://www.pref.aichi.jp/uploaded/attachment/454911.pdf" TargetMode="External"/><Relationship Id="rId113" Type="http://schemas.openxmlformats.org/officeDocument/2006/relationships/hyperlink" Target="https://www.pref.shizuoka.jp/_res/projects/default_project/_page_/001/055/186/manual_koudoriyounouchi.pdf" TargetMode="External"/><Relationship Id="rId320" Type="http://schemas.openxmlformats.org/officeDocument/2006/relationships/hyperlink" Target="https://www.ja-miekita.or.jp/wp/wp-content/uploads/2024/04/8f60064699ca1cb2e0a14baa6ebe57cc.pdf" TargetMode="External"/><Relationship Id="rId558" Type="http://schemas.openxmlformats.org/officeDocument/2006/relationships/hyperlink" Target="https://www.pref.osaka.lg.jp/documents/7685/nannzyakuyasai.pdf" TargetMode="External"/><Relationship Id="rId723" Type="http://schemas.openxmlformats.org/officeDocument/2006/relationships/hyperlink" Target="https://www.pref.ishikawa.lg.jp/nousan/eco/gurisapo.html" TargetMode="External"/><Relationship Id="rId765" Type="http://schemas.openxmlformats.org/officeDocument/2006/relationships/hyperlink" Target="https://tarafuku.org/2025/16340/" TargetMode="External"/><Relationship Id="rId155" Type="http://schemas.openxmlformats.org/officeDocument/2006/relationships/hyperlink" Target="https://www.pref.kagoshima.jp/ak12/chiiki/kagoshima/sangyo/rinsui/nouseihioki/documents/107879_20230823081629-1.pdf" TargetMode="External"/><Relationship Id="rId197" Type="http://schemas.openxmlformats.org/officeDocument/2006/relationships/hyperlink" Target="https://www.pref.niigata.lg.jp/uploaded/attachment/396317.pdf" TargetMode="External"/><Relationship Id="rId362" Type="http://schemas.openxmlformats.org/officeDocument/2006/relationships/hyperlink" Target="https://www.pref.kagawa.lg.jp/documents/48049/manyuaru.pdf" TargetMode="External"/><Relationship Id="rId418" Type="http://schemas.openxmlformats.org/officeDocument/2006/relationships/hyperlink" Target="https://www.pref.iwate.jp/_res/projects/default_project/_page_/001/063/596/03_iwateken_tomato_02senryaku.pdf" TargetMode="External"/><Relationship Id="rId625" Type="http://schemas.openxmlformats.org/officeDocument/2006/relationships/hyperlink" Target="https://www.pref.tokushima.lg.jp/shien/yoshinogawa/7303228/" TargetMode="External"/><Relationship Id="rId222" Type="http://schemas.openxmlformats.org/officeDocument/2006/relationships/hyperlink" Target="https://wakyo-ecofarm.co.jp/wp-content/uploads/2024/07/%E7%94%A3%E5%9C%B0%E6%88%A6%E7%95%A5%EF%BC%88%E4%B8%8B%E5%A6%BB%E5%B8%82%E3%81%8B%E3%82%93%E3%81%97%E3%82%87%E6%A0%BD%E5%9F%B9%E6%99%AE%E5%8F%8A%E5%8D%94%E8%AD%B0%E4%BC%9A%EF%BC%89.pdf" TargetMode="External"/><Relationship Id="rId264" Type="http://schemas.openxmlformats.org/officeDocument/2006/relationships/hyperlink" Target="https://www.pref.saitama.lg.jp/documents/255895/senryaku-saitama-tomato2.pdf" TargetMode="External"/><Relationship Id="rId471" Type="http://schemas.openxmlformats.org/officeDocument/2006/relationships/hyperlink" Target="https://www.pref.fukui.lg.jp/doc/tan-noso/kyuuri.html" TargetMode="External"/><Relationship Id="rId667" Type="http://schemas.openxmlformats.org/officeDocument/2006/relationships/hyperlink" Target="https://www.pref.shiga.lg.jp/file/attachment/5566406.pdf" TargetMode="External"/><Relationship Id="rId17" Type="http://schemas.openxmlformats.org/officeDocument/2006/relationships/hyperlink" Target="https://www.pref.tochigi.lg.jp/g04/green/documents/03_r4_nira_net_m.pdf" TargetMode="External"/><Relationship Id="rId59" Type="http://schemas.openxmlformats.org/officeDocument/2006/relationships/hyperlink" Target="https://www.pref.tokushima.lg.jp/file/attachment/837215.pdf" TargetMode="External"/><Relationship Id="rId124" Type="http://schemas.openxmlformats.org/officeDocument/2006/relationships/hyperlink" Target="https://www.pref.ishikawa.lg.jp/nousan/eco/documents/s8tanada.pdf" TargetMode="External"/><Relationship Id="rId527" Type="http://schemas.openxmlformats.org/officeDocument/2006/relationships/hyperlink" Target="https://www.pref.gunma.jp/page/695184.html" TargetMode="External"/><Relationship Id="rId569" Type="http://schemas.openxmlformats.org/officeDocument/2006/relationships/hyperlink" Target="https://www.pref.shiga.lg.jp/file/attachment/5559975.pdf" TargetMode="External"/><Relationship Id="rId734" Type="http://schemas.openxmlformats.org/officeDocument/2006/relationships/hyperlink" Target="https://www.pref.mie.lg.jp/TNORIN/HP/m0121200081.htm" TargetMode="External"/><Relationship Id="rId776" Type="http://schemas.openxmlformats.org/officeDocument/2006/relationships/hyperlink" Target="https://www.pref.aichi.jp/uploaded/attachment/596097.pdf" TargetMode="External"/><Relationship Id="rId70" Type="http://schemas.openxmlformats.org/officeDocument/2006/relationships/hyperlink" Target="https://www.miyagitome.or.jp/wp/wp-content/uploads/2023/03/bbe9ec6d4dc3d1819b80d9a697b88091.pdf" TargetMode="External"/><Relationship Id="rId166" Type="http://schemas.openxmlformats.org/officeDocument/2006/relationships/hyperlink" Target="https://www.pref.fukushima.lg.jp/uploaded/life/825247_2389044_misc.pdf" TargetMode="External"/><Relationship Id="rId331" Type="http://schemas.openxmlformats.org/officeDocument/2006/relationships/hyperlink" Target="https://www.pref.wakayama.lg.jp/prefg/070900/d00214130_d/fil/taikei_hidaka.pdf" TargetMode="External"/><Relationship Id="rId373" Type="http://schemas.openxmlformats.org/officeDocument/2006/relationships/hyperlink" Target="http://jafooki.or.jp/pdf/einou/PDF/R6/bubun.mugi.pdf" TargetMode="External"/><Relationship Id="rId429" Type="http://schemas.openxmlformats.org/officeDocument/2006/relationships/hyperlink" Target="https://www.pref.akita.lg.jp/pages/archive/88165" TargetMode="External"/><Relationship Id="rId580" Type="http://schemas.openxmlformats.org/officeDocument/2006/relationships/hyperlink" Target="https://www.city.tokorozawa.saitama.jp/kurashi/shigotojyoho/nogyo/organic_village/jissyouhojou.files/gurisapomanual.pdf" TargetMode="External"/><Relationship Id="rId636" Type="http://schemas.openxmlformats.org/officeDocument/2006/relationships/hyperlink" Target="https://www.pref.kagawa.lg.jp/documents/48049/yukiyasai.pdf" TargetMode="External"/><Relationship Id="rId1" Type="http://schemas.openxmlformats.org/officeDocument/2006/relationships/hyperlink" Target="https://www.town.tadami.lg.jp/lifeguide/2023/03/21/21683d8a19005b61a3aad0b6866f7f8c.pdf" TargetMode="External"/><Relationship Id="rId233" Type="http://schemas.openxmlformats.org/officeDocument/2006/relationships/hyperlink" Target="https://www.pref.tochigi.lg.jp/g04/green/documents/20240906170422.pdf" TargetMode="External"/><Relationship Id="rId440" Type="http://schemas.openxmlformats.org/officeDocument/2006/relationships/hyperlink" Target="https://www.ja-kami.or.jp/jcdlf/174305873144277.pdf" TargetMode="External"/><Relationship Id="rId678" Type="http://schemas.openxmlformats.org/officeDocument/2006/relationships/hyperlink" Target="https://www.pref.tottori.lg.jp/secure/1340539/suica_manyuaru.pdf" TargetMode="External"/><Relationship Id="rId28" Type="http://schemas.openxmlformats.org/officeDocument/2006/relationships/hyperlink" Target="https://www.pref.ibaraki.jp/nourinsuisan/hokunourin/miyanofu/keiei/documents/230808_green1.pdf" TargetMode="External"/><Relationship Id="rId275" Type="http://schemas.openxmlformats.org/officeDocument/2006/relationships/hyperlink" Target="https://www.pref.nagano.lg.jp/nogi/midori/documents/r5-sannchisennryaku_saku.pdf" TargetMode="External"/><Relationship Id="rId300" Type="http://schemas.openxmlformats.org/officeDocument/2006/relationships/hyperlink" Target="https://www.pref.fukui.lg.jp/doc/sakai-noso/nougyou/greenactionsakai_d/fil/4m-tomatoplan.pdf" TargetMode="External"/><Relationship Id="rId482" Type="http://schemas.openxmlformats.org/officeDocument/2006/relationships/hyperlink" Target="https://www.pref.okayama.jp/page/964970.html" TargetMode="External"/><Relationship Id="rId538" Type="http://schemas.openxmlformats.org/officeDocument/2006/relationships/hyperlink" Target="https://www.ja-kami.or.jp/jcdlf/175125018132842.pdf" TargetMode="External"/><Relationship Id="rId703" Type="http://schemas.openxmlformats.org/officeDocument/2006/relationships/hyperlink" Target="https://www.pref.tochigi.lg.jp/g04/green/green_tenkan.html" TargetMode="External"/><Relationship Id="rId745" Type="http://schemas.openxmlformats.org/officeDocument/2006/relationships/hyperlink" Target="https://www.pref.kagawa.lg.jp/seisannokai/kannkyouniyasasiinougyounosuisinn.html" TargetMode="External"/><Relationship Id="rId81" Type="http://schemas.openxmlformats.org/officeDocument/2006/relationships/hyperlink" Target="https://www.pref.ibaraki.jp/nourinsuisan/nishinourin/yunofu/keiei/documents/yachiyo_gs_manual2.pdf" TargetMode="External"/><Relationship Id="rId135" Type="http://schemas.openxmlformats.org/officeDocument/2006/relationships/hyperlink" Target="http://jafooki.or.jp/pdf/einou/PDF/R5/bubun.pdf" TargetMode="External"/><Relationship Id="rId177" Type="http://schemas.openxmlformats.org/officeDocument/2006/relationships/hyperlink" Target="https://www.pref.yamanashi.jp/documents/120129/sanchisenryaku1002.pdf" TargetMode="External"/><Relationship Id="rId342" Type="http://schemas.openxmlformats.org/officeDocument/2006/relationships/hyperlink" Target="https://www.city.izumo.shimane.jp/www/contents/1711099681959/files/saibaimanyuaru.pdf" TargetMode="External"/><Relationship Id="rId384" Type="http://schemas.openxmlformats.org/officeDocument/2006/relationships/hyperlink" Target="https://www.pref.nagasaki.jp/shared/uploads/2024/09/1727416671.pdf" TargetMode="External"/><Relationship Id="rId591" Type="http://schemas.openxmlformats.org/officeDocument/2006/relationships/hyperlink" Target="https://www.pref.nagasaki.jp/shared/uploads/2025/08/1756431494.pdf" TargetMode="External"/><Relationship Id="rId605" Type="http://schemas.openxmlformats.org/officeDocument/2006/relationships/hyperlink" Target="https://www.ja-asahikawa.or.jp/service/business" TargetMode="External"/><Relationship Id="rId787" Type="http://schemas.openxmlformats.org/officeDocument/2006/relationships/printerSettings" Target="../printerSettings/printerSettings1.bin"/><Relationship Id="rId202" Type="http://schemas.openxmlformats.org/officeDocument/2006/relationships/hyperlink" Target="https://www.pref.miyagi.jp/soshiki/is-nokai/index.html" TargetMode="External"/><Relationship Id="rId244" Type="http://schemas.openxmlformats.org/officeDocument/2006/relationships/hyperlink" Target="https://www.pref.gunma.jp/uploaded/attachment/634530.pdf" TargetMode="External"/><Relationship Id="rId647" Type="http://schemas.openxmlformats.org/officeDocument/2006/relationships/hyperlink" Target="https://www.pref.kagawa.lg.jp/seiryu/osusume/hojojigyo/kouhukin/index.html" TargetMode="External"/><Relationship Id="rId689" Type="http://schemas.openxmlformats.org/officeDocument/2006/relationships/hyperlink" Target="https://www.pref.aomori.lg.jp/soshiki/nourin/nosui/files/greenmanualR4.pdf" TargetMode="External"/><Relationship Id="rId39" Type="http://schemas.openxmlformats.org/officeDocument/2006/relationships/hyperlink" Target="https://view.officeapps.live.com/op/view.aspx?src=http%3A%2F%2Fwww.pref.kagoshima.jp%2Fao11%2F2022gurisapo%2Fdocuments%2F104801_20230317095000-1.xlsx&amp;wdOrigin=BROWSELINK" TargetMode="External"/><Relationship Id="rId286" Type="http://schemas.openxmlformats.org/officeDocument/2006/relationships/hyperlink" Target="https://www.pref.niigata.lg.jp/uploaded/attachment/405302.pdf" TargetMode="External"/><Relationship Id="rId451" Type="http://schemas.openxmlformats.org/officeDocument/2006/relationships/hyperlink" Target="https://www.pref.tochigi.lg.jp/g04/green/documents/20250410175916.pdf" TargetMode="External"/><Relationship Id="rId493" Type="http://schemas.openxmlformats.org/officeDocument/2006/relationships/hyperlink" Target="https://www.pref.fukui.lg.jp/doc/fukui-noso/shienbu/guri-nnnasaibaihenotennkannsap_d/fil/daizusanchisenryaku.pdf" TargetMode="External"/><Relationship Id="rId507" Type="http://schemas.openxmlformats.org/officeDocument/2006/relationships/hyperlink" Target="https://www.town.tsunan.niigata.jp/soshiki/nourin/r6midorinosyokuryo.html" TargetMode="External"/><Relationship Id="rId549" Type="http://schemas.openxmlformats.org/officeDocument/2006/relationships/hyperlink" Target="https://aoifarm-gr.com/news/%E7%94%A3%E5%9C%B0%E6%88%A6%E7%95%A5%E3%81%AB%E3%81%A4%E3%81%84%E3%81%A6" TargetMode="External"/><Relationship Id="rId714" Type="http://schemas.openxmlformats.org/officeDocument/2006/relationships/hyperlink" Target="https://www.pref.nagano.lg.jp/nogi/midori/midorijoho.html" TargetMode="External"/><Relationship Id="rId756" Type="http://schemas.openxmlformats.org/officeDocument/2006/relationships/hyperlink" Target="https://www.pref.ishikawa.lg.jp/nousan/eco/gurisapo.html" TargetMode="External"/><Relationship Id="rId50" Type="http://schemas.openxmlformats.org/officeDocument/2006/relationships/hyperlink" Target="https://view.officeapps.live.com/op/view.aspx?src=https%3A%2F%2Fwww.pref.mie.lg.jp%2Fcommon%2Fcontent%2F001089548.docx&amp;wdOrigin=BROWSELINK" TargetMode="External"/><Relationship Id="rId104" Type="http://schemas.openxmlformats.org/officeDocument/2006/relationships/hyperlink" Target="https://www.pref.nagano.lg.jp/nogi/midori/documents/06-3_naganosanchi2.pdf" TargetMode="External"/><Relationship Id="rId146" Type="http://schemas.openxmlformats.org/officeDocument/2006/relationships/hyperlink" Target="https://www.pref.toyama.jp/documents/36022/05marutimanyualsatoimo.pdf" TargetMode="External"/><Relationship Id="rId188" Type="http://schemas.openxmlformats.org/officeDocument/2006/relationships/hyperlink" Target="https://www.pref.tochigi.lg.jp/g04/green/documents/20240827093900.pdf" TargetMode="External"/><Relationship Id="rId311" Type="http://schemas.openxmlformats.org/officeDocument/2006/relationships/hyperlink" Target="https://www.pref.aichi.jp/uploaded/attachment/510645.pdf" TargetMode="External"/><Relationship Id="rId353" Type="http://schemas.openxmlformats.org/officeDocument/2006/relationships/hyperlink" Target="https://www.town.kamiyama.lg.jp/office/sangyouenjoy/7645151b5a3181dd2f5ef424f1a04c681d8ab22b.pdf" TargetMode="External"/><Relationship Id="rId395" Type="http://schemas.openxmlformats.org/officeDocument/2006/relationships/hyperlink" Target="https://www.pref.aichi.jp/soshiki/nogyo-keiei/demo.html" TargetMode="External"/><Relationship Id="rId409" Type="http://schemas.openxmlformats.org/officeDocument/2006/relationships/hyperlink" Target="https://www.pref.iwate.jp/sangyoukoyou/nourinsuisan/1063596.html" TargetMode="External"/><Relationship Id="rId560" Type="http://schemas.openxmlformats.org/officeDocument/2006/relationships/hyperlink" Target="https://www.m2-labo.jp/agtechmeets" TargetMode="External"/><Relationship Id="rId92" Type="http://schemas.openxmlformats.org/officeDocument/2006/relationships/hyperlink" Target="https://www.pref.nagasaki.jp/shared/uploads/2024/03/1710117689.pdf" TargetMode="External"/><Relationship Id="rId213" Type="http://schemas.openxmlformats.org/officeDocument/2006/relationships/hyperlink" Target="https://www.pref.fukushima.lg.jp/sec/36242a/kitakata5.html" TargetMode="External"/><Relationship Id="rId420" Type="http://schemas.openxmlformats.org/officeDocument/2006/relationships/hyperlink" Target="https://www.pref.iwate.jp/_res/projects/default_project/_page_/001/063/596/04_iwateken_kame_01manual.pdf" TargetMode="External"/><Relationship Id="rId616" Type="http://schemas.openxmlformats.org/officeDocument/2006/relationships/hyperlink" Target="https://www.city.hioki.kagoshima.jp/documents/14027/sanntisennryaku.pdf" TargetMode="External"/><Relationship Id="rId658" Type="http://schemas.openxmlformats.org/officeDocument/2006/relationships/hyperlink" Target="https://www.city.agano.niigata.jp/material/files/group/16/sanntinasughg.pdf" TargetMode="External"/><Relationship Id="rId255" Type="http://schemas.openxmlformats.org/officeDocument/2006/relationships/hyperlink" Target="https://www.pref.gunma.jp/uploaded/attachment/634410.pdf" TargetMode="External"/><Relationship Id="rId297" Type="http://schemas.openxmlformats.org/officeDocument/2006/relationships/hyperlink" Target="https://www.pref.fukui.lg.jp/doc/sakai-noso/nougyou/r5gurisapo_d/fil/R5daizu-senryaku.pdf" TargetMode="External"/><Relationship Id="rId462" Type="http://schemas.openxmlformats.org/officeDocument/2006/relationships/hyperlink" Target="https://www.pref.yamaguchi.lg.jp/soshiki/103/298181.html" TargetMode="External"/><Relationship Id="rId518" Type="http://schemas.openxmlformats.org/officeDocument/2006/relationships/hyperlink" Target="https://www.pref.yamanashi.jp/documents/120129/4pasantisenryaku.pdf" TargetMode="External"/><Relationship Id="rId725" Type="http://schemas.openxmlformats.org/officeDocument/2006/relationships/hyperlink" Target="https://www.pref.fukui.lg.jp/doc/fukui-noso/shienbu/guri-nnnasaibaihenotennkannsap.html" TargetMode="External"/><Relationship Id="rId115" Type="http://schemas.openxmlformats.org/officeDocument/2006/relationships/hyperlink" Target="https://www.pref.toyama.jp/documents/36022/04asutasennryaku.pdf" TargetMode="External"/><Relationship Id="rId157" Type="http://schemas.openxmlformats.org/officeDocument/2006/relationships/hyperlink" Target="https://www.pref.fukui.lg.jp/doc/sakai-noso/nougyou/greenactionsakai_d/fil/1pearplan.pdf" TargetMode="External"/><Relationship Id="rId322" Type="http://schemas.openxmlformats.org/officeDocument/2006/relationships/hyperlink" Target="https://www.pref.shiga.lg.jp/ippan/shigotosangyou/nougyou/ryutsuu/338980.html" TargetMode="External"/><Relationship Id="rId364" Type="http://schemas.openxmlformats.org/officeDocument/2006/relationships/hyperlink" Target="https://www.pref.kagawa.lg.jp/documents/12296/sanchisenryaku_r6-7.pdf" TargetMode="External"/><Relationship Id="rId767" Type="http://schemas.openxmlformats.org/officeDocument/2006/relationships/hyperlink" Target="https://www.pref.mie.lg.jp/common/content/001222320.pdf" TargetMode="External"/><Relationship Id="rId61" Type="http://schemas.openxmlformats.org/officeDocument/2006/relationships/hyperlink" Target="https://www.pref.tokushima.lg.jp/file/attachment/837217.pdf" TargetMode="External"/><Relationship Id="rId199" Type="http://schemas.openxmlformats.org/officeDocument/2006/relationships/hyperlink" Target="https://www.pref.niigata.lg.jp/uploaded/attachment/396320.pdf" TargetMode="External"/><Relationship Id="rId571" Type="http://schemas.openxmlformats.org/officeDocument/2006/relationships/hyperlink" Target="https://www.pref.shiga.lg.jp/file/attachment/5560321.pdf" TargetMode="External"/><Relationship Id="rId627" Type="http://schemas.openxmlformats.org/officeDocument/2006/relationships/hyperlink" Target="https://www.pref.tokushima.lg.jp/file/attachment/1015478.pdf" TargetMode="External"/><Relationship Id="rId669" Type="http://schemas.openxmlformats.org/officeDocument/2006/relationships/hyperlink" Target="https://www.pref.kagawa.lg.jp/noukei16300/jizokukano/gurisapo/gurisapo.html" TargetMode="External"/><Relationship Id="rId19" Type="http://schemas.openxmlformats.org/officeDocument/2006/relationships/hyperlink" Target="https://www.pref.saitama.lg.jp/documents/232570/manual_ruby.pdf" TargetMode="External"/><Relationship Id="rId224" Type="http://schemas.openxmlformats.org/officeDocument/2006/relationships/hyperlink" Target="https://www.pref.tochigi.lg.jp/g04/green/green_tenkan.html" TargetMode="External"/><Relationship Id="rId266" Type="http://schemas.openxmlformats.org/officeDocument/2006/relationships/hyperlink" Target="https://www.pref.chiba.lg.jp/ap-awa/fukyu/gurisapo/documents/sanntisennryakuretasu.pdf" TargetMode="External"/><Relationship Id="rId431" Type="http://schemas.openxmlformats.org/officeDocument/2006/relationships/hyperlink" Target="https://www.pref.akita.lg.jp/uploads/public/archive_0000088090_00/sanntisenryaku_negi.pdf" TargetMode="External"/><Relationship Id="rId473" Type="http://schemas.openxmlformats.org/officeDocument/2006/relationships/hyperlink" Target="https://www.town.tsunan.niigata.jp/uploaded/attachment/5609.pdf" TargetMode="External"/><Relationship Id="rId529" Type="http://schemas.openxmlformats.org/officeDocument/2006/relationships/hyperlink" Target="https://www.pref.gunma.jp/page/694274.html" TargetMode="External"/><Relationship Id="rId680" Type="http://schemas.openxmlformats.org/officeDocument/2006/relationships/hyperlink" Target="https://www.pref.kagawa.lg.jp/documents/57130/r6_conso_komatsu_mizuna.pdf" TargetMode="External"/><Relationship Id="rId736" Type="http://schemas.openxmlformats.org/officeDocument/2006/relationships/hyperlink" Target="https://www.pref.shiga.lg.jp/ippan/shigotosangyou/nougyou/ryutsuu/343906.html" TargetMode="External"/><Relationship Id="rId30" Type="http://schemas.openxmlformats.org/officeDocument/2006/relationships/hyperlink" Target="https://www.pref.fukui.lg.jp/doc/fukui-noso/shienbu/guri-nnnasaibaihenotennkannsap_d/fil/kyabetuburokkori-santise.pdf" TargetMode="External"/><Relationship Id="rId126" Type="http://schemas.openxmlformats.org/officeDocument/2006/relationships/hyperlink" Target="https://www.pref.ishikawa.lg.jp/nousan/eco/documents/m2noukenrenkon.pdf" TargetMode="External"/><Relationship Id="rId168" Type="http://schemas.openxmlformats.org/officeDocument/2006/relationships/hyperlink" Target="https://www.city.niigata.lg.jp/business/norinsuisan/nouringyo/nogyo-sesaku/nosei20230630.files/santisenryaku.pdf" TargetMode="External"/><Relationship Id="rId333" Type="http://schemas.openxmlformats.org/officeDocument/2006/relationships/hyperlink" Target="https://www.pref.wakayama.lg.jp/prefg/070900/d00214130_d/fil/senryaku_hidaka.pdf" TargetMode="External"/><Relationship Id="rId540" Type="http://schemas.openxmlformats.org/officeDocument/2006/relationships/hyperlink" Target="https://www.city.osaki.miyagi.jp/shisei/soshikikarasagasu/sangyokeizaibu/norinshinkoka/5/1/20384.html" TargetMode="External"/><Relationship Id="rId778" Type="http://schemas.openxmlformats.org/officeDocument/2006/relationships/hyperlink" Target="https://www.pref.gifu.lg.jp/page/470748.html" TargetMode="External"/><Relationship Id="rId72" Type="http://schemas.openxmlformats.org/officeDocument/2006/relationships/hyperlink" Target="https://www.pref.aomori.lg.jp/soshiki/nourin/nosui/files/sannti-towada.pdf" TargetMode="External"/><Relationship Id="rId375" Type="http://schemas.openxmlformats.org/officeDocument/2006/relationships/hyperlink" Target="http://jafooki.or.jp/jaf/sonotaservice/pg056.html" TargetMode="External"/><Relationship Id="rId582" Type="http://schemas.openxmlformats.org/officeDocument/2006/relationships/hyperlink" Target="https://www.pref.nagasaki.jp/bunrui/shigoto-sangyo/nogyo/midorikeikaku-nagasaki/index.html" TargetMode="External"/><Relationship Id="rId638" Type="http://schemas.openxmlformats.org/officeDocument/2006/relationships/hyperlink" Target="https://www.pref.kagawa.lg.jp/documents/57139/manyuaru.pdf" TargetMode="External"/><Relationship Id="rId3" Type="http://schemas.openxmlformats.org/officeDocument/2006/relationships/hyperlink" Target="https://www.pref.miyagi.jp/documents/45159/horenso-manual.pdf" TargetMode="External"/><Relationship Id="rId235" Type="http://schemas.openxmlformats.org/officeDocument/2006/relationships/hyperlink" Target="https://www.pref.tochigi.lg.jp/g04/green/documents/20240423144717.pdf" TargetMode="External"/><Relationship Id="rId277" Type="http://schemas.openxmlformats.org/officeDocument/2006/relationships/hyperlink" Target="https://www.pref.nagano.lg.jp/nogi/midori/midorijoho.html" TargetMode="External"/><Relationship Id="rId400" Type="http://schemas.openxmlformats.org/officeDocument/2006/relationships/hyperlink" Target="https://www.pref.tokushima.lg.jp/file/attachment/916314.pdf" TargetMode="External"/><Relationship Id="rId442" Type="http://schemas.openxmlformats.org/officeDocument/2006/relationships/hyperlink" Target="https://www.pref.ibaraki.jp/nourinsuisan/ounourin/kasanofu/kasama/index.html" TargetMode="External"/><Relationship Id="rId484" Type="http://schemas.openxmlformats.org/officeDocument/2006/relationships/hyperlink" Target="https://www.pref.okayama.jp/uploaded/life/964970_9275516_misc.pdf" TargetMode="External"/><Relationship Id="rId705" Type="http://schemas.openxmlformats.org/officeDocument/2006/relationships/hyperlink" Target="https://www.pref.gunma.jp/page/612392.html" TargetMode="External"/><Relationship Id="rId137" Type="http://schemas.openxmlformats.org/officeDocument/2006/relationships/hyperlink" Target="https://www.pref.chiba.lg.jp/ap-katori/documents/r5gurisapo-1.pdf" TargetMode="External"/><Relationship Id="rId302" Type="http://schemas.openxmlformats.org/officeDocument/2006/relationships/hyperlink" Target="https://www.pref.gifu.lg.jp/uploaded/attachment/396389.pdf" TargetMode="External"/><Relationship Id="rId344" Type="http://schemas.openxmlformats.org/officeDocument/2006/relationships/hyperlink" Target="https://www.pref.tottori.lg.jp/secure/1340539/ninnjin_manyuaru.pdf" TargetMode="External"/><Relationship Id="rId691" Type="http://schemas.openxmlformats.org/officeDocument/2006/relationships/hyperlink" Target="https://www.pref.miyagi.jp/site/khnokai/techno-yasai.html" TargetMode="External"/><Relationship Id="rId747" Type="http://schemas.openxmlformats.org/officeDocument/2006/relationships/hyperlink" Target="https://www.pref.saga.lg.jp/kiji00398043/index.html" TargetMode="External"/><Relationship Id="rId789" Type="http://schemas.openxmlformats.org/officeDocument/2006/relationships/comments" Target="../comments1.xml"/><Relationship Id="rId41" Type="http://schemas.openxmlformats.org/officeDocument/2006/relationships/hyperlink" Target="http://www.pref.kagoshima.jp/ao08/documents/104981_20230314170824-1.pdf" TargetMode="External"/><Relationship Id="rId83" Type="http://schemas.openxmlformats.org/officeDocument/2006/relationships/hyperlink" Target="https://www.pref.ibaraki.jp/nourinsuisan/nishinourin/yunofu/keiei/documents/yuki_gs_manual2.pdf" TargetMode="External"/><Relationship Id="rId179" Type="http://schemas.openxmlformats.org/officeDocument/2006/relationships/hyperlink" Target="https://www.city.niigata.lg.jp/business/norinsuisan/nouringyo/nogyo-sesaku/nosei20230630.files/manyuaru.pdf" TargetMode="External"/><Relationship Id="rId386" Type="http://schemas.openxmlformats.org/officeDocument/2006/relationships/hyperlink" Target="https://www.pref.nagasaki.jp/bunrui/shigoto-sangyo/nogyo/midorikeikaku-nagasaki/" TargetMode="External"/><Relationship Id="rId551" Type="http://schemas.openxmlformats.org/officeDocument/2006/relationships/hyperlink" Target="https://ja-kyotoninokuni.or.jp/blog/" TargetMode="External"/><Relationship Id="rId593" Type="http://schemas.openxmlformats.org/officeDocument/2006/relationships/hyperlink" Target="https://www.pref.nagasaki.jp/shared/uploads/2025/08/1756432371.pdf" TargetMode="External"/><Relationship Id="rId607" Type="http://schemas.openxmlformats.org/officeDocument/2006/relationships/hyperlink" Target="https://www.ja-asahikawa.or.jp/wp-content/uploads/2025/05/santisatumaimo.pdf" TargetMode="External"/><Relationship Id="rId649" Type="http://schemas.openxmlformats.org/officeDocument/2006/relationships/hyperlink" Target="https://www.pref.kagawa.lg.jp/chusannokai/chusannokai/kankyouniyasashii.html" TargetMode="External"/><Relationship Id="rId190" Type="http://schemas.openxmlformats.org/officeDocument/2006/relationships/hyperlink" Target="https://www.pref.fukui.lg.jp/doc/sakai-noso/nougyou/r5gurisapo_d/fil/R5suito-koyomi-metan.pdf" TargetMode="External"/><Relationship Id="rId204" Type="http://schemas.openxmlformats.org/officeDocument/2006/relationships/hyperlink" Target="https://www.pref.miyagi.jp/documents/28962/ishiguri_santisenryaku_r06.pdf" TargetMode="External"/><Relationship Id="rId246" Type="http://schemas.openxmlformats.org/officeDocument/2006/relationships/hyperlink" Target="https://www.pref.gunma.jp/page/656222.html" TargetMode="External"/><Relationship Id="rId288" Type="http://schemas.openxmlformats.org/officeDocument/2006/relationships/hyperlink" Target="https://www.pref.niigata.lg.jp/uploaded/attachment/399369.pdf" TargetMode="External"/><Relationship Id="rId411" Type="http://schemas.openxmlformats.org/officeDocument/2006/relationships/hyperlink" Target="https://www.pref.fukushima.lg.jp/uploaded/attachment/681072.pdf" TargetMode="External"/><Relationship Id="rId453" Type="http://schemas.openxmlformats.org/officeDocument/2006/relationships/hyperlink" Target="https://www.pref.oita.jp/uploaded/life/2295083_4455952_misc.pdf" TargetMode="External"/><Relationship Id="rId509" Type="http://schemas.openxmlformats.org/officeDocument/2006/relationships/hyperlink" Target="https://www.pref.ehime.jp/uploaded/attachment/149993.pdf" TargetMode="External"/><Relationship Id="rId660" Type="http://schemas.openxmlformats.org/officeDocument/2006/relationships/hyperlink" Target="https://www.pref.kyoto.jp/byogai/documents/negi-byogai-manual_202502.pdf" TargetMode="External"/><Relationship Id="rId106" Type="http://schemas.openxmlformats.org/officeDocument/2006/relationships/hyperlink" Target="https://www.pref.nagano.lg.jp/nogi/midori/documents/04-3_shinanomachisanchi2.pdf" TargetMode="External"/><Relationship Id="rId313" Type="http://schemas.openxmlformats.org/officeDocument/2006/relationships/hyperlink" Target="https://www.pref.aichi.jp/uploaded/attachment/510644.pdf" TargetMode="External"/><Relationship Id="rId495" Type="http://schemas.openxmlformats.org/officeDocument/2006/relationships/hyperlink" Target="https://www.pref.fukui.lg.jp/doc/fukui-noso/shienbu/guri-nnnasaibaihenotennkannsap_d/fil/kabocha-green-manual.pdf" TargetMode="External"/><Relationship Id="rId716" Type="http://schemas.openxmlformats.org/officeDocument/2006/relationships/hyperlink" Target="https://www.pref.shizuoka.jp/sangyoshigoto/nogyo/1040858/1055269.html" TargetMode="External"/><Relationship Id="rId758" Type="http://schemas.openxmlformats.org/officeDocument/2006/relationships/hyperlink" Target="https://www.pref.ishikawa.lg.jp/nousan/eco/documents/s5notokabotya.pdf" TargetMode="External"/><Relationship Id="rId10" Type="http://schemas.openxmlformats.org/officeDocument/2006/relationships/hyperlink" Target="https://www.pref.fukushima.lg.jp/uploaded/attachment/572075.pdf" TargetMode="External"/><Relationship Id="rId52" Type="http://schemas.openxmlformats.org/officeDocument/2006/relationships/hyperlink" Target="https://view.officeapps.live.com/op/view.aspx?src=https%3A%2F%2Fwww.pref.mie.lg.jp%2Fcommon%2Fcontent%2F001089550.xlsx&amp;wdOrigin=BROWSELINK" TargetMode="External"/><Relationship Id="rId94" Type="http://schemas.openxmlformats.org/officeDocument/2006/relationships/hyperlink" Target="https://www.pref.saga.lg.jp/kiji00398043/3_98043_288508_up_v1xvn4gh.pdf" TargetMode="External"/><Relationship Id="rId148" Type="http://schemas.openxmlformats.org/officeDocument/2006/relationships/hyperlink" Target="https://www.pref.fukui.lg.jp/doc/fukui-noso/shienbu/guri-nnnasaibaihenotennkannsap_d/fil/tokubetusaibaimairengema.pdf" TargetMode="External"/><Relationship Id="rId355" Type="http://schemas.openxmlformats.org/officeDocument/2006/relationships/hyperlink" Target="https://www.pref.tokushima.lg.jp/shien/tokushima/7240787/" TargetMode="External"/><Relationship Id="rId397" Type="http://schemas.openxmlformats.org/officeDocument/2006/relationships/hyperlink" Target="https://www.pref.okayama.jp/uploaded/life/905787_9595912_misc.pdf" TargetMode="External"/><Relationship Id="rId520" Type="http://schemas.openxmlformats.org/officeDocument/2006/relationships/hyperlink" Target="https://view.officeapps.live.com/op/view.aspx?src=https%3A%2F%2Fwww.pref.gunma.jp%2Fuploaded%2Fattachment%2F660505.xlsx&amp;wdOrigin=BROWSELINK" TargetMode="External"/><Relationship Id="rId562" Type="http://schemas.openxmlformats.org/officeDocument/2006/relationships/hyperlink" Target="https://www.m2-labo.jp/_files/ugd/28b5ef_d6aa75cd051941cfad0223c23a4506c5.pdf" TargetMode="External"/><Relationship Id="rId618" Type="http://schemas.openxmlformats.org/officeDocument/2006/relationships/hyperlink" Target="https://www.pref.shiga.lg.jp/nougicenter/nougyou/gizyutsu/" TargetMode="External"/><Relationship Id="rId215" Type="http://schemas.openxmlformats.org/officeDocument/2006/relationships/hyperlink" Target="https://www.pref.fukushima.lg.jp/uploaded/attachment/620512.pdf" TargetMode="External"/><Relationship Id="rId257" Type="http://schemas.openxmlformats.org/officeDocument/2006/relationships/hyperlink" Target="https://www.pref.gunma.jp/uploaded/attachment/634411.pdf" TargetMode="External"/><Relationship Id="rId422" Type="http://schemas.openxmlformats.org/officeDocument/2006/relationships/hyperlink" Target="https://www.pref.iwate.jp/_res/projects/default_project/_page_/001/063/596/01_hanamaki_netto_02senryaku02.pdf" TargetMode="External"/><Relationship Id="rId464" Type="http://schemas.openxmlformats.org/officeDocument/2006/relationships/hyperlink" Target="https://www.pref.ehime.jp/page/111057.html" TargetMode="External"/><Relationship Id="rId299" Type="http://schemas.openxmlformats.org/officeDocument/2006/relationships/hyperlink" Target="https://www.pref.fukui.lg.jp/doc/sakai-noso/nougyou/greenactionsakai_d/fil/3carrotplanR5.pdf" TargetMode="External"/><Relationship Id="rId727" Type="http://schemas.openxmlformats.org/officeDocument/2006/relationships/hyperlink" Target="https://www.pref.fukui.lg.jp/doc/fukui-noso/shienbu/guri-nnnasaibaihenotennkannsap.html" TargetMode="External"/><Relationship Id="rId63" Type="http://schemas.openxmlformats.org/officeDocument/2006/relationships/hyperlink" Target="https://www.pref.tokushima.lg.jp/file/attachment/837028.pdf" TargetMode="External"/><Relationship Id="rId159" Type="http://schemas.openxmlformats.org/officeDocument/2006/relationships/hyperlink" Target="https://www.pref.fukui.lg.jp/doc/sakai-noso/nougyou/greenactionsakai_d/fil/2negiplan.pdf" TargetMode="External"/><Relationship Id="rId366" Type="http://schemas.openxmlformats.org/officeDocument/2006/relationships/hyperlink" Target="https://www.pref.kagawa.lg.jp/seisannokai/kannkyouniyasasiinougyounosuisinn.html" TargetMode="External"/><Relationship Id="rId573" Type="http://schemas.openxmlformats.org/officeDocument/2006/relationships/hyperlink" Target="https://www.pref.shizuoka.jp/_res/projects/default_project/_page_/001/076/835/08083.pdf" TargetMode="External"/><Relationship Id="rId780" Type="http://schemas.openxmlformats.org/officeDocument/2006/relationships/hyperlink" Target="https://www.pref.gifu.lg.jp/page/470748.html" TargetMode="External"/><Relationship Id="rId226" Type="http://schemas.openxmlformats.org/officeDocument/2006/relationships/hyperlink" Target="https://www.pref.tochigi.lg.jp/g04/green/green_tenkan.html" TargetMode="External"/><Relationship Id="rId433" Type="http://schemas.openxmlformats.org/officeDocument/2006/relationships/hyperlink" Target="https://www.city.osaki.miyagi.jp/shisei/soshikikarasagasu/sangyokeizaibu/norinshinkoka/5/1/20384.html" TargetMode="External"/><Relationship Id="rId640" Type="http://schemas.openxmlformats.org/officeDocument/2006/relationships/hyperlink" Target="https://www.pref.kagawa.lg.jp/documents/57130/r6_conso_ninniku.pdf" TargetMode="External"/><Relationship Id="rId738" Type="http://schemas.openxmlformats.org/officeDocument/2006/relationships/hyperlink" Target="https://www.pref.wakayama.lg.jp/prefg/070900/d00214130.html" TargetMode="External"/><Relationship Id="rId74" Type="http://schemas.openxmlformats.org/officeDocument/2006/relationships/hyperlink" Target="https://www.pref.nagasaki.jp/shared/uploads/2024/03/1710118184.pdf" TargetMode="External"/><Relationship Id="rId377" Type="http://schemas.openxmlformats.org/officeDocument/2006/relationships/hyperlink" Target="https://www.pref.nagasaki.jp/shared/uploads/2024/09/1727416534.pdf" TargetMode="External"/><Relationship Id="rId500" Type="http://schemas.openxmlformats.org/officeDocument/2006/relationships/hyperlink" Target="https://www.pref.niigata.lg.jp/uploaded/life/735067_2290789_misc.pdf" TargetMode="External"/><Relationship Id="rId584" Type="http://schemas.openxmlformats.org/officeDocument/2006/relationships/hyperlink" Target="https://www.pref.nagasaki.jp/bunrui/shigoto-sangyo/nogyo/midorikeikaku-nagasaki/index.html" TargetMode="External"/><Relationship Id="rId5" Type="http://schemas.openxmlformats.org/officeDocument/2006/relationships/hyperlink" Target="https://www.pref.miyagi.jp/documents/45099/tebiki.pdf" TargetMode="External"/><Relationship Id="rId237" Type="http://schemas.openxmlformats.org/officeDocument/2006/relationships/hyperlink" Target="https://www.pref.tochigi.lg.jp/g04/green/green_tenkan.html" TargetMode="External"/><Relationship Id="rId444" Type="http://schemas.openxmlformats.org/officeDocument/2006/relationships/hyperlink" Target="https://www.pref.tochigi.lg.jp/g04/green/documents/20250410180254.pdf" TargetMode="External"/><Relationship Id="rId651" Type="http://schemas.openxmlformats.org/officeDocument/2006/relationships/hyperlink" Target="https://www.pref.yamanashi.jp/documents/120046/bousou-enkaku.pdf" TargetMode="External"/><Relationship Id="rId749" Type="http://schemas.openxmlformats.org/officeDocument/2006/relationships/hyperlink" Target="https://www.pref.nagasaki.jp/bunrui/shigoto-sangyo/nogyo/midorikeikaku-nagasaki/" TargetMode="External"/><Relationship Id="rId290" Type="http://schemas.openxmlformats.org/officeDocument/2006/relationships/hyperlink" Target="https://www.pref.ishikawa.lg.jp/nousan/eco/documents/m5notokabotya.pdf" TargetMode="External"/><Relationship Id="rId304" Type="http://schemas.openxmlformats.org/officeDocument/2006/relationships/hyperlink" Target="https://www.pref.gifu.lg.jp/uploaded/attachment/396490.pdf" TargetMode="External"/><Relationship Id="rId388" Type="http://schemas.openxmlformats.org/officeDocument/2006/relationships/hyperlink" Target="https://www.pref.nagasaki.jp/shared/uploads/2024/09/1727416843.pdf" TargetMode="External"/><Relationship Id="rId511" Type="http://schemas.openxmlformats.org/officeDocument/2006/relationships/hyperlink" Target="https://www.pref.shizuoka.jp/sangyoshigoto/norinjimusho/chutonorin/1046310/1055186.html" TargetMode="External"/><Relationship Id="rId609" Type="http://schemas.openxmlformats.org/officeDocument/2006/relationships/hyperlink" Target="https://www.ja-asahikawa.or.jp/wp-content/uploads/2025/05/manyuaruyukimai.pdf" TargetMode="External"/><Relationship Id="rId85" Type="http://schemas.openxmlformats.org/officeDocument/2006/relationships/hyperlink" Target="https://www.town.goka.lg.jp/data/doc/1690850574_doc_24_0.pdf" TargetMode="External"/><Relationship Id="rId150" Type="http://schemas.openxmlformats.org/officeDocument/2006/relationships/hyperlink" Target="https://www.pref.nara.jp/secure/292415/ko.pdf" TargetMode="External"/><Relationship Id="rId595" Type="http://schemas.openxmlformats.org/officeDocument/2006/relationships/hyperlink" Target="https://www.pref.nagasaki.jp/shared/uploads/2025/08/1756431747.pdf" TargetMode="External"/><Relationship Id="rId248" Type="http://schemas.openxmlformats.org/officeDocument/2006/relationships/hyperlink" Target="https://www.pref.gunma.jp/uploaded/attachment/634454.pdf" TargetMode="External"/><Relationship Id="rId455" Type="http://schemas.openxmlformats.org/officeDocument/2006/relationships/hyperlink" Target="https://www.pref.yamanashi.jp/kakinousui/green_saibaitaikei.html" TargetMode="External"/><Relationship Id="rId662" Type="http://schemas.openxmlformats.org/officeDocument/2006/relationships/hyperlink" Target="https://www.pref.kyoto.jp/byogai/documents/kurodaizuedamame-manual_202502.pdf" TargetMode="External"/><Relationship Id="rId12" Type="http://schemas.openxmlformats.org/officeDocument/2006/relationships/hyperlink" Target="https://www.town.goka.lg.jp/data/doc/1680855358_doc_24_0.pdf" TargetMode="External"/><Relationship Id="rId108" Type="http://schemas.openxmlformats.org/officeDocument/2006/relationships/hyperlink" Target="https://www.pref.nagano.lg.jp/nogi/midori/documents/05-3_yamanouchisanchi.pdf" TargetMode="External"/><Relationship Id="rId315" Type="http://schemas.openxmlformats.org/officeDocument/2006/relationships/hyperlink" Target="https://www.pref.aichi.jp/uploaded/attachment/511179.pdf" TargetMode="External"/><Relationship Id="rId522" Type="http://schemas.openxmlformats.org/officeDocument/2006/relationships/hyperlink" Target="https://www.pref.tochigi.lg.jp/g04/green/green_tenkan.html" TargetMode="External"/><Relationship Id="rId96" Type="http://schemas.openxmlformats.org/officeDocument/2006/relationships/hyperlink" Target="https://www.pref.saitama.lg.jp/documents/239837/santisennryaku.pdf" TargetMode="External"/><Relationship Id="rId161" Type="http://schemas.openxmlformats.org/officeDocument/2006/relationships/hyperlink" Target="https://www.pref.fukui.lg.jp/doc/sakai-noso/nougyou/greenactionsakai_d/fil/3carrotplan.pdf" TargetMode="External"/><Relationship Id="rId399" Type="http://schemas.openxmlformats.org/officeDocument/2006/relationships/hyperlink" Target="https://www.city.izumo.shimane.jp/www/contents/1711099681959/files/budou-sannchisennryaku.pdf" TargetMode="External"/><Relationship Id="rId259" Type="http://schemas.openxmlformats.org/officeDocument/2006/relationships/hyperlink" Target="https://www.pref.gunma.jp/uploaded/attachment/626394.pdf" TargetMode="External"/><Relationship Id="rId466" Type="http://schemas.openxmlformats.org/officeDocument/2006/relationships/hyperlink" Target="https://www.pref.ehime.jp/page/111057.html" TargetMode="External"/><Relationship Id="rId673" Type="http://schemas.openxmlformats.org/officeDocument/2006/relationships/hyperlink" Target="https://www.pref.tottori.lg.jp/secure/1340539/suitou_sennryaku.pdf" TargetMode="External"/><Relationship Id="rId23" Type="http://schemas.openxmlformats.org/officeDocument/2006/relationships/hyperlink" Target="https://www.pref.chiba.lg.jp/ap-awa/fukyu/gurisapo/documents/manyuaru-sutokku.pdf" TargetMode="External"/><Relationship Id="rId119" Type="http://schemas.openxmlformats.org/officeDocument/2006/relationships/hyperlink" Target="https://www.pref.ishikawa.lg.jp/nousan/eco/documents/m4hakui.pdf" TargetMode="External"/><Relationship Id="rId326" Type="http://schemas.openxmlformats.org/officeDocument/2006/relationships/hyperlink" Target="https://www.pref.osaka.lg.jp/documents/7685/tomatosennryaku.pdf" TargetMode="External"/><Relationship Id="rId533" Type="http://schemas.openxmlformats.org/officeDocument/2006/relationships/hyperlink" Target="https://www.pref.gunma.jp/page/696515.html" TargetMode="External"/><Relationship Id="rId740" Type="http://schemas.openxmlformats.org/officeDocument/2006/relationships/hyperlink" Target="https://www.town.okuizumo.shimane.jp/www/contents/1682579795064/index.html" TargetMode="External"/><Relationship Id="rId172" Type="http://schemas.openxmlformats.org/officeDocument/2006/relationships/hyperlink" Target="https://www.pref.toyama.jp/documents/36022/02kurehanasisennryaku.pdf" TargetMode="External"/><Relationship Id="rId477" Type="http://schemas.openxmlformats.org/officeDocument/2006/relationships/hyperlink" Target="https://ja-kagayaki.or.jp/section/shirone-yasai/" TargetMode="External"/><Relationship Id="rId600" Type="http://schemas.openxmlformats.org/officeDocument/2006/relationships/hyperlink" Target="https://www.pref.saga.lg.jp/kiji00381022/index.html" TargetMode="External"/><Relationship Id="rId684" Type="http://schemas.openxmlformats.org/officeDocument/2006/relationships/hyperlink" Target="https://www.pref.shiga.lg.jp/file/attachment/5566667.pdf" TargetMode="External"/><Relationship Id="rId337" Type="http://schemas.openxmlformats.org/officeDocument/2006/relationships/hyperlink" Target="https://www.pref.wakayama.lg.jp/prefg/070900/d00214130.html" TargetMode="External"/><Relationship Id="rId34" Type="http://schemas.openxmlformats.org/officeDocument/2006/relationships/hyperlink" Target="https://www.pref.fukui.lg.jp/doc/fukui-noso/shienbu/guri-nnnasaibaihenotennkannsap_d/fil/kyabetuburokksenmanyuaru.pdf" TargetMode="External"/><Relationship Id="rId544" Type="http://schemas.openxmlformats.org/officeDocument/2006/relationships/hyperlink" Target="https://www.town.wadomari.lg.jp/documents/6648/midori_0328.pdf" TargetMode="External"/><Relationship Id="rId751" Type="http://schemas.openxmlformats.org/officeDocument/2006/relationships/hyperlink" Target="https://www.pref.kagoshima.jp/ak12/chiiki/kagoshima/sangyo/rinsui/nouseihioki/r4tyagurisapo.html" TargetMode="External"/><Relationship Id="rId183" Type="http://schemas.openxmlformats.org/officeDocument/2006/relationships/hyperlink" Target="https://kofa.jp/wp2024/wp-content/uploads/2024/08/%E3%82%A2%E3%82%A4%E3%82%AC%E3%83%A2%E3%83%AD%E3%83%9C%E7%A8%B2%E4%BD%9C%E3%81%AE%E6%89%8B%E5%BC%95%E3%81%8D_24p_20230705.pdf" TargetMode="External"/><Relationship Id="rId390" Type="http://schemas.openxmlformats.org/officeDocument/2006/relationships/hyperlink" Target="https://www.pref.ishikawa.lg.jp/nousan/eco/gurisapo.html" TargetMode="External"/><Relationship Id="rId404" Type="http://schemas.openxmlformats.org/officeDocument/2006/relationships/hyperlink" Target="https://www.pref.akita.lg.jp/uploads/public/archive_0000088165_00/%E7%94%A3%E5%9C%B0%E6%88%A6%E7%95%A5%5b1%5d.pdf" TargetMode="External"/><Relationship Id="rId611" Type="http://schemas.openxmlformats.org/officeDocument/2006/relationships/hyperlink" Target="https://www.pref.saga.lg.jp/kiji00381022/3_81022_367773_up_47lbqd3v.pdf" TargetMode="External"/><Relationship Id="rId250" Type="http://schemas.openxmlformats.org/officeDocument/2006/relationships/hyperlink" Target="https://www.pref.gunma.jp/uploaded/attachment/626252.pdf" TargetMode="External"/><Relationship Id="rId488" Type="http://schemas.openxmlformats.org/officeDocument/2006/relationships/hyperlink" Target="https://web.pref.hyogo.lg.jp/nk09/documents/manualtoyooka.pdf" TargetMode="External"/><Relationship Id="rId695" Type="http://schemas.openxmlformats.org/officeDocument/2006/relationships/hyperlink" Target="https://www.pref.fukushima.lg.jp/sec/36240a/magazine-hukyu.html" TargetMode="External"/><Relationship Id="rId709" Type="http://schemas.openxmlformats.org/officeDocument/2006/relationships/hyperlink" Target="https://www.pref.chiba.lg.jp/ap-awa/fukyu/gurisapo/index.html" TargetMode="External"/><Relationship Id="rId45" Type="http://schemas.openxmlformats.org/officeDocument/2006/relationships/hyperlink" Target="https://www.pref.aichi.jp/uploaded/attachment/455676.pdf" TargetMode="External"/><Relationship Id="rId110" Type="http://schemas.openxmlformats.org/officeDocument/2006/relationships/hyperlink" Target="https://www.pref.shizuoka.jp/_res/projects/default_project/_page_/001/055/186/manual_farmtakahashi.pdf" TargetMode="External"/><Relationship Id="rId348" Type="http://schemas.openxmlformats.org/officeDocument/2006/relationships/hyperlink" Target="https://www.pref.okayama.jp/uploaded/attachment/365758.pdf" TargetMode="External"/><Relationship Id="rId555" Type="http://schemas.openxmlformats.org/officeDocument/2006/relationships/hyperlink" Target="https://www.pref.osaka.lg.jp/o120090/nosei/midorisystemkeikaku/index.html" TargetMode="External"/><Relationship Id="rId762" Type="http://schemas.openxmlformats.org/officeDocument/2006/relationships/hyperlink" Target="https://www.pref.tokushima.lg.jp/shien/miyoshi/7239089/" TargetMode="External"/><Relationship Id="rId194" Type="http://schemas.openxmlformats.org/officeDocument/2006/relationships/hyperlink" Target="https://www.pref.fukui.lg.jp/doc/sakai-noso/nougyou/greenactionsakai_d/fil/5flowermanual.pdf" TargetMode="External"/><Relationship Id="rId208" Type="http://schemas.openxmlformats.org/officeDocument/2006/relationships/hyperlink" Target="https://agrin.jp/crop/kajyu/manual/240910.html" TargetMode="External"/><Relationship Id="rId415" Type="http://schemas.openxmlformats.org/officeDocument/2006/relationships/hyperlink" Target="https://www.vill.yugawa.fukushima.jp/uploaded/attachment/3232.pdf" TargetMode="External"/><Relationship Id="rId622" Type="http://schemas.openxmlformats.org/officeDocument/2006/relationships/hyperlink" Target="https://www.ja-m-uonuma.or.jp/agri/suika/pdf/suika_03.pdf" TargetMode="External"/><Relationship Id="rId261" Type="http://schemas.openxmlformats.org/officeDocument/2006/relationships/hyperlink" Target="https://www.pref.gunma.jp/uploaded/attachment/626841.pdf" TargetMode="External"/><Relationship Id="rId499" Type="http://schemas.openxmlformats.org/officeDocument/2006/relationships/hyperlink" Target="https://www.pref.ishikawa.lg.jp/nousan/eco/documents/hakuanmanyuaru.pdf" TargetMode="External"/><Relationship Id="rId56" Type="http://schemas.openxmlformats.org/officeDocument/2006/relationships/hyperlink" Target="https://www.city.unnan.shimane.jp/unnan/sangyou/nougyou/files/saibaimanyuaru.pdf" TargetMode="External"/><Relationship Id="rId359" Type="http://schemas.openxmlformats.org/officeDocument/2006/relationships/hyperlink" Target="https://www.pref.kagawa.lg.jp/documents/12296/manual_r6_3.pdf" TargetMode="External"/><Relationship Id="rId566" Type="http://schemas.openxmlformats.org/officeDocument/2006/relationships/hyperlink" Target="https://www.pref.shiga.lg.jp/ippan/shigotosangyou/nougyou/ryutsuu/345853.html" TargetMode="External"/><Relationship Id="rId773" Type="http://schemas.openxmlformats.org/officeDocument/2006/relationships/hyperlink" Target="https://www.pref.aichi.jp/uploaded/attachment/583067.pdf" TargetMode="External"/><Relationship Id="rId121" Type="http://schemas.openxmlformats.org/officeDocument/2006/relationships/hyperlink" Target="https://www.pref.ishikawa.lg.jp/nousan/eco/documents/m7okunotoguri-n.pdf" TargetMode="External"/><Relationship Id="rId219" Type="http://schemas.openxmlformats.org/officeDocument/2006/relationships/hyperlink" Target="https://www.pref.fukushima.lg.jp/uploaded/attachment/620507.pdf" TargetMode="External"/><Relationship Id="rId426" Type="http://schemas.openxmlformats.org/officeDocument/2006/relationships/hyperlink" Target="https://www.vill.yugawa.fukushima.jp/soshiki/sangyo-kensetsu/tyokuha.html" TargetMode="External"/><Relationship Id="rId633" Type="http://schemas.openxmlformats.org/officeDocument/2006/relationships/hyperlink" Target="https://www.pref.ehime.jp/uploaded/attachment/149992.pdf" TargetMode="External"/><Relationship Id="rId67" Type="http://schemas.openxmlformats.org/officeDocument/2006/relationships/hyperlink" Target="https://www.pref.wakayama.lg.jp/prefg/070900/d00214130_d/fil/senryaku_arida.pdf" TargetMode="External"/><Relationship Id="rId272" Type="http://schemas.openxmlformats.org/officeDocument/2006/relationships/hyperlink" Target="https://www.pref.kanagawa.jp/documents/30829/santisenryaku.pdf" TargetMode="External"/><Relationship Id="rId577" Type="http://schemas.openxmlformats.org/officeDocument/2006/relationships/hyperlink" Target="https://www.city.tokorozawa.saitama.jp/kurashi/shigotojyoho/nogyo/organic_village/jissyouhojou.files/santisenryaku-.pdf" TargetMode="External"/><Relationship Id="rId700" Type="http://schemas.openxmlformats.org/officeDocument/2006/relationships/hyperlink" Target="https://www.pref.ibaraki.jp/nourinsuisan/nishinourin/yunofu/keiei/r4gurisapo.html" TargetMode="External"/><Relationship Id="rId132" Type="http://schemas.openxmlformats.org/officeDocument/2006/relationships/hyperlink" Target="https://www.pref.tokushima.lg.jp/file/attachment/855812.pdf" TargetMode="External"/><Relationship Id="rId784" Type="http://schemas.openxmlformats.org/officeDocument/2006/relationships/hyperlink" Target="https://www.pref.gifu.lg.jp/uploaded/attachment/478387.pdf" TargetMode="External"/><Relationship Id="rId437" Type="http://schemas.openxmlformats.org/officeDocument/2006/relationships/hyperlink" Target="https://www.city.osaki.miyagi.jp/shisei/soshikikarasagasu/sangyokeizaibu/norinshinkoka/5/1/20384.html" TargetMode="External"/><Relationship Id="rId644" Type="http://schemas.openxmlformats.org/officeDocument/2006/relationships/hyperlink" Target="https://www.pref.kagawa.lg.jp/documents/57130/r6_senryaku_kiwi.pdf" TargetMode="External"/><Relationship Id="rId283" Type="http://schemas.openxmlformats.org/officeDocument/2006/relationships/hyperlink" Target="https://www.city.gotemba.lg.jp/sangyou/kanri/assets/uploads/2024/07/167529b2357ebb62da25b4f88664853f.pdf" TargetMode="External"/><Relationship Id="rId490" Type="http://schemas.openxmlformats.org/officeDocument/2006/relationships/hyperlink" Target="https://www.pref.kyoto.jp/nosan/documents/r6-26-1_negi.pdf" TargetMode="External"/><Relationship Id="rId504" Type="http://schemas.openxmlformats.org/officeDocument/2006/relationships/hyperlink" Target="https://www.pref.kyoto.jp/nosan/green.html" TargetMode="External"/><Relationship Id="rId711" Type="http://schemas.openxmlformats.org/officeDocument/2006/relationships/hyperlink" Target="https://www.pref.chiba.lg.jp/ap-katori/gurisapo.html" TargetMode="External"/><Relationship Id="rId78" Type="http://schemas.openxmlformats.org/officeDocument/2006/relationships/hyperlink" Target="https://www.pref.nagasaki.jp/shared/uploads/2024/03/1710118552.pdf" TargetMode="External"/><Relationship Id="rId143" Type="http://schemas.openxmlformats.org/officeDocument/2006/relationships/hyperlink" Target="https://www.pref.nagano.lg.jp/nogi/midori/documents/02-2_achikyurimanual.pdf" TargetMode="External"/><Relationship Id="rId350" Type="http://schemas.openxmlformats.org/officeDocument/2006/relationships/hyperlink" Target="https://www.pref.okayama.jp/uploaded/life/908713_8680087_misc.pdf" TargetMode="External"/><Relationship Id="rId588" Type="http://schemas.openxmlformats.org/officeDocument/2006/relationships/hyperlink" Target="https://www.pref.nagasaki.jp/shared/uploads/2025/08/1756432048.pdf" TargetMode="External"/><Relationship Id="rId9" Type="http://schemas.openxmlformats.org/officeDocument/2006/relationships/hyperlink" Target="https://www.pref.fukushima.lg.jp/uploaded/attachment/572073.pdf" TargetMode="External"/><Relationship Id="rId210" Type="http://schemas.openxmlformats.org/officeDocument/2006/relationships/hyperlink" Target="https://agrin.jp/documents/5221/sanchisenryaku.pdf" TargetMode="External"/><Relationship Id="rId448" Type="http://schemas.openxmlformats.org/officeDocument/2006/relationships/hyperlink" Target="https://www.pref.tochigi.lg.jp/g04/green/documents/20250410180035.pdf" TargetMode="External"/><Relationship Id="rId655" Type="http://schemas.openxmlformats.org/officeDocument/2006/relationships/hyperlink" Target="https://www.city.agano.niigata.jp/material/files/group/16/nasughg.pdf" TargetMode="External"/><Relationship Id="rId294" Type="http://schemas.openxmlformats.org/officeDocument/2006/relationships/hyperlink" Target="https://www.pref.fukui.lg.jp/doc/fukui-noso/shienbu/guri-nnnasaibaihenotennkannsap_d/fil/negi-green-manual.pdf" TargetMode="External"/><Relationship Id="rId308" Type="http://schemas.openxmlformats.org/officeDocument/2006/relationships/hyperlink" Target="https://www.city.ena.lg.jp/soshikiichiran/norimbu/noseika/1/6/1/12424.html" TargetMode="External"/><Relationship Id="rId515" Type="http://schemas.openxmlformats.org/officeDocument/2006/relationships/hyperlink" Target="https://www.pref.shizuoka.jp/_res/projects/default_project/_page_/001/067/007/manual_r6.pdf" TargetMode="External"/><Relationship Id="rId722" Type="http://schemas.openxmlformats.org/officeDocument/2006/relationships/hyperlink" Target="https://www.pref.toyama.jp/1612/sangyou/nourinsuisan/nougyou/guri-nnasaibaitaikei.html" TargetMode="External"/><Relationship Id="rId89" Type="http://schemas.openxmlformats.org/officeDocument/2006/relationships/hyperlink" Target="https://www.pref.nagasaki.jp/shared/uploads/2024/03/1710117901.pdf" TargetMode="External"/><Relationship Id="rId154" Type="http://schemas.openxmlformats.org/officeDocument/2006/relationships/hyperlink" Target="https://www.pref.kagoshima.jp/ao11/2022gurisapo/documents/104801_20230317094413-1.pdf" TargetMode="External"/><Relationship Id="rId361" Type="http://schemas.openxmlformats.org/officeDocument/2006/relationships/hyperlink" Target="https://www.pref.kagawa.lg.jp/chusannokai/chusannokai/kankyouniyasashii.html" TargetMode="External"/><Relationship Id="rId599" Type="http://schemas.openxmlformats.org/officeDocument/2006/relationships/hyperlink" Target="https://www.pref.nagasaki.jp/shared/uploads/2025/08/1756431109.pdf" TargetMode="External"/><Relationship Id="rId459" Type="http://schemas.openxmlformats.org/officeDocument/2006/relationships/hyperlink" Target="https://www.pref.oita.jp/soshiki/11610/bellpepper.html" TargetMode="External"/><Relationship Id="rId666" Type="http://schemas.openxmlformats.org/officeDocument/2006/relationships/hyperlink" Target="https://www.pref.shiga.lg.jp/ippan/shigotosangyou/nougyou/ryutsuu/19910.html" TargetMode="External"/><Relationship Id="rId16" Type="http://schemas.openxmlformats.org/officeDocument/2006/relationships/hyperlink" Target="https://www.pref.tochigi.lg.jp/g04/green/documents/02_r4_nasu_led_s.pdf" TargetMode="External"/><Relationship Id="rId221" Type="http://schemas.openxmlformats.org/officeDocument/2006/relationships/hyperlink" Target="https://wakyo-ecofarm.co.jp/wp-content/uploads/2024/07/%E3%83%9E%E3%83%8B%E3%83%A5%E3%82%A2%E3%83%AB%EF%BC%88%E4%B8%8B%E5%A6%BB%E5%B8%82%E3%81%8B%E3%82%93%E3%81%97%E3%82%87%E6%A0%BD%E5%9F%B9%E6%99%AE%E5%8F%8A%E5%8D%94%E8%AD%B0%E4%BC%9A%EF%BC%89.pdf" TargetMode="External"/><Relationship Id="rId319" Type="http://schemas.openxmlformats.org/officeDocument/2006/relationships/hyperlink" Target="https://www.ja-miekita.or.jp/topics/" TargetMode="External"/><Relationship Id="rId526" Type="http://schemas.openxmlformats.org/officeDocument/2006/relationships/hyperlink" Target="https://www.pref.ibaraki.jp/nourinsuisan/nishinourin/yunofu/keiei/r4gurisapo.html" TargetMode="External"/><Relationship Id="rId733" Type="http://schemas.openxmlformats.org/officeDocument/2006/relationships/hyperlink" Target="https://www.pref.aichi.jp/soshiki/nogyo-keiei/demo.html" TargetMode="External"/><Relationship Id="rId165" Type="http://schemas.openxmlformats.org/officeDocument/2006/relationships/hyperlink" Target="https://www.pref.tochigi.lg.jp/g04/green/documents/02_r4_daizu_shindan_s.pdf" TargetMode="External"/><Relationship Id="rId372" Type="http://schemas.openxmlformats.org/officeDocument/2006/relationships/hyperlink" Target="https://www.kw-ja.or.jp/farmer/" TargetMode="External"/><Relationship Id="rId677" Type="http://schemas.openxmlformats.org/officeDocument/2006/relationships/hyperlink" Target="https://www.pref.tottori.lg.jp/secure/1340539/itigo_sennryaku.pdf" TargetMode="External"/><Relationship Id="rId232" Type="http://schemas.openxmlformats.org/officeDocument/2006/relationships/hyperlink" Target="https://www.pref.tochigi.lg.jp/g04/green/documents/20240902091941.pdf" TargetMode="External"/><Relationship Id="rId27" Type="http://schemas.openxmlformats.org/officeDocument/2006/relationships/hyperlink" Target="https://www.town.mutsuzawa.chiba.jp/wp-content/uploads/2023/03/bbe9ec6d4dc3d1819b80d9a697b88091.pdf" TargetMode="External"/><Relationship Id="rId537" Type="http://schemas.openxmlformats.org/officeDocument/2006/relationships/hyperlink" Target="https://www.city.setouchi.lg.jp/uploaded/life/136081_191081_misc.pdf" TargetMode="External"/><Relationship Id="rId744" Type="http://schemas.openxmlformats.org/officeDocument/2006/relationships/hyperlink" Target="https://www.pref.tokushima.lg.jp/shien/mima/7219482/" TargetMode="External"/><Relationship Id="rId80" Type="http://schemas.openxmlformats.org/officeDocument/2006/relationships/hyperlink" Target="https://www.pref.ibaraki.jp/nourinsuisan/nishinourin/yunofu/keiei/documents/yuki_gs_senryaku.pdf" TargetMode="External"/><Relationship Id="rId176" Type="http://schemas.openxmlformats.org/officeDocument/2006/relationships/hyperlink" Target="https://www.pref.yamanashi.jp/documents/120129/mannuaru.pdf" TargetMode="External"/><Relationship Id="rId383" Type="http://schemas.openxmlformats.org/officeDocument/2006/relationships/hyperlink" Target="https://www.pref.nagasaki.jp/bunrui/shigoto-sangyo/nogyo/midorikeikaku-nagasaki/" TargetMode="External"/><Relationship Id="rId590" Type="http://schemas.openxmlformats.org/officeDocument/2006/relationships/hyperlink" Target="https://www.pref.nagasaki.jp/shared/uploads/2025/08/1756431509.pdf" TargetMode="External"/><Relationship Id="rId604" Type="http://schemas.openxmlformats.org/officeDocument/2006/relationships/hyperlink" Target="https://ja-higashiasahikawa.or.jp/file/pdf/about/suitousaibai.pdf" TargetMode="External"/><Relationship Id="rId243" Type="http://schemas.openxmlformats.org/officeDocument/2006/relationships/hyperlink" Target="https://www.pref.gunma.jp/page/643035.html" TargetMode="External"/><Relationship Id="rId450" Type="http://schemas.openxmlformats.org/officeDocument/2006/relationships/hyperlink" Target="https://www.pref.tochigi.lg.jp/g04/green/documents/20250410175937.pdf" TargetMode="External"/><Relationship Id="rId688" Type="http://schemas.openxmlformats.org/officeDocument/2006/relationships/hyperlink" Target="https://www.pref.aomori.lg.jp/soshiki/nourin/nosui/files/greenmanualR4.pdf" TargetMode="External"/><Relationship Id="rId38" Type="http://schemas.openxmlformats.org/officeDocument/2006/relationships/hyperlink" Target="https://www.pref.niigata.lg.jp/uploaded/attachment/362984.pdf" TargetMode="External"/><Relationship Id="rId103" Type="http://schemas.openxmlformats.org/officeDocument/2006/relationships/hyperlink" Target="https://www.pref.nagano.lg.jp/nogi/midori/documents/06-2_naganomanual.pdf" TargetMode="External"/><Relationship Id="rId310" Type="http://schemas.openxmlformats.org/officeDocument/2006/relationships/hyperlink" Target="https://www.city.ena.lg.jp/material/files/group/19/saibaitaikei.pdf" TargetMode="External"/><Relationship Id="rId548" Type="http://schemas.openxmlformats.org/officeDocument/2006/relationships/hyperlink" Target="https://aoifarm-gr.com/news/%E7%94%A3%E5%9C%B0%E6%88%A6%E7%95%A5%E3%81%AB%E3%81%A4%E3%81%84%E3%81%A6" TargetMode="External"/><Relationship Id="rId755" Type="http://schemas.openxmlformats.org/officeDocument/2006/relationships/hyperlink" Target="https://www.pref.kagoshima.jp/ao08/202303.html" TargetMode="External"/><Relationship Id="rId91" Type="http://schemas.openxmlformats.org/officeDocument/2006/relationships/hyperlink" Target="https://www.pref.ibaraki.jp/nourinsuisan/ounourin/kasanofu/kasama/documents/r503kogiku_greensenryaku.pdf" TargetMode="External"/><Relationship Id="rId187" Type="http://schemas.openxmlformats.org/officeDocument/2006/relationships/hyperlink" Target="https://www.shinhidaka-hokkaido.jp/hotnews/files/00007700/00007719/r5min.pdf" TargetMode="External"/><Relationship Id="rId394" Type="http://schemas.openxmlformats.org/officeDocument/2006/relationships/hyperlink" Target="https://www.pref.tokushima.lg.jp/file/attachment/1005312.pdf" TargetMode="External"/><Relationship Id="rId408" Type="http://schemas.openxmlformats.org/officeDocument/2006/relationships/hyperlink" Target="https://www.pref.fukushima.lg.jp/sec/36220a/fukyuu-osirase.html" TargetMode="External"/><Relationship Id="rId615" Type="http://schemas.openxmlformats.org/officeDocument/2006/relationships/hyperlink" Target="https://www.city.hioki.kagoshima.jp/nousei/sangyo-business/sangyo/nogyo/documents/nousei.html" TargetMode="External"/><Relationship Id="rId254" Type="http://schemas.openxmlformats.org/officeDocument/2006/relationships/hyperlink" Target="https://www.pref.gunma.jp/uploaded/attachment/634412.pdf" TargetMode="External"/><Relationship Id="rId699" Type="http://schemas.openxmlformats.org/officeDocument/2006/relationships/hyperlink" Target="https://www.pref.ibaraki.jp/nourinsuisan/nishinourin/yunofu/keiei/r4gurisapo.html" TargetMode="External"/><Relationship Id="rId49" Type="http://schemas.openxmlformats.org/officeDocument/2006/relationships/hyperlink" Target="https://www.pref.aichi.jp/uploaded/attachment/454912.pdf" TargetMode="External"/><Relationship Id="rId114" Type="http://schemas.openxmlformats.org/officeDocument/2006/relationships/hyperlink" Target="https://www.pref.shizuoka.jp/_res/projects/default_project/_page_/001/055/186/sanchisenryaku_koudoriyounouchi1.pdf" TargetMode="External"/><Relationship Id="rId461" Type="http://schemas.openxmlformats.org/officeDocument/2006/relationships/hyperlink" Target="https://www.city.agano.niigata.jp/soshiki/norinka/yuukinougyou/14263.html" TargetMode="External"/><Relationship Id="rId559" Type="http://schemas.openxmlformats.org/officeDocument/2006/relationships/hyperlink" Target="https://www.pref.osaka.lg.jp/o120090/nosei/midorisystemkeikaku/index.html" TargetMode="External"/><Relationship Id="rId766" Type="http://schemas.openxmlformats.org/officeDocument/2006/relationships/hyperlink" Target="https://www.pref.mie.lg.jp/fukyuc/hp/30747029705.htm" TargetMode="External"/><Relationship Id="rId198" Type="http://schemas.openxmlformats.org/officeDocument/2006/relationships/hyperlink" Target="https://www.pref.niigata.lg.jp/uploaded/attachment/396319.pdf" TargetMode="External"/><Relationship Id="rId321" Type="http://schemas.openxmlformats.org/officeDocument/2006/relationships/hyperlink" Target="https://www.ja-miekita.or.jp/wp/wp-content/uploads/2024/04/9c94a43106cdc43c3775fc3f1956db6f.pdf" TargetMode="External"/><Relationship Id="rId419" Type="http://schemas.openxmlformats.org/officeDocument/2006/relationships/hyperlink" Target="https://www.pref.iwate.jp/_res/projects/default_project/_page_/001/063/596/04_iwateken_kame_02senryaku.pdf" TargetMode="External"/><Relationship Id="rId626" Type="http://schemas.openxmlformats.org/officeDocument/2006/relationships/hyperlink" Target="https://www.pref.tokushima.lg.jp/file/attachment/986353.pdf" TargetMode="External"/><Relationship Id="rId265" Type="http://schemas.openxmlformats.org/officeDocument/2006/relationships/hyperlink" Target="https://www.pref.chiba.lg.jp/ap-awa/fukyu/gurisapo/documents/gurisaporetasu.pdf" TargetMode="External"/><Relationship Id="rId472" Type="http://schemas.openxmlformats.org/officeDocument/2006/relationships/hyperlink" Target="https://www.pref.fukui.lg.jp/doc/tan-noso/kyuuri.html" TargetMode="External"/><Relationship Id="rId125" Type="http://schemas.openxmlformats.org/officeDocument/2006/relationships/hyperlink" Target="https://www.pref.ishikawa.lg.jp/nousan/eco/documents/s2noukennrenkonn.pdf" TargetMode="External"/><Relationship Id="rId332" Type="http://schemas.openxmlformats.org/officeDocument/2006/relationships/hyperlink" Target="https://www.pref.wakayama.lg.jp/prefg/070900/d00214130_d/fil/senryaku_naga.pdf" TargetMode="External"/><Relationship Id="rId777" Type="http://schemas.openxmlformats.org/officeDocument/2006/relationships/hyperlink" Target="https://www.pref.aichi.jp/uploaded/attachment/563019.pdf" TargetMode="External"/><Relationship Id="rId637" Type="http://schemas.openxmlformats.org/officeDocument/2006/relationships/hyperlink" Target="https://www.pref.kagawa.lg.jp/documents/48049/kiku.pdf" TargetMode="External"/><Relationship Id="rId276" Type="http://schemas.openxmlformats.org/officeDocument/2006/relationships/hyperlink" Target="https://www.pref.nagano.lg.jp/nogi/midori/midorijoho.html" TargetMode="External"/><Relationship Id="rId483" Type="http://schemas.openxmlformats.org/officeDocument/2006/relationships/hyperlink" Target="https://www.pref.okayama.jp/uploaded/life/964970_9275517_misc.pdf" TargetMode="External"/><Relationship Id="rId690" Type="http://schemas.openxmlformats.org/officeDocument/2006/relationships/hyperlink" Target="https://www.pref.miyagi.jp/soshiki/msnokai/gurisapo.html" TargetMode="External"/><Relationship Id="rId704" Type="http://schemas.openxmlformats.org/officeDocument/2006/relationships/hyperlink" Target="https://www.pref.tochigi.lg.jp/g04/green/green_tenkan.html" TargetMode="External"/><Relationship Id="rId40" Type="http://schemas.openxmlformats.org/officeDocument/2006/relationships/hyperlink" Target="http://www.pref.kagoshima.jp/ao08/documents/104981_20230407154042-1.pdf" TargetMode="External"/><Relationship Id="rId136" Type="http://schemas.openxmlformats.org/officeDocument/2006/relationships/hyperlink" Target="https://view.officeapps.live.com/op/view.aspx?src=https%3A%2F%2Fwww.pref.mie.lg.jp%2Fcommon%2Fcontent%2F001089551.xlsx&amp;wdOrigin=BROWSELINK" TargetMode="External"/><Relationship Id="rId343" Type="http://schemas.openxmlformats.org/officeDocument/2006/relationships/hyperlink" Target="https://www.pref.tottori.lg.jp/secure/1340539/ninjin_seryaku.pdf" TargetMode="External"/><Relationship Id="rId550" Type="http://schemas.openxmlformats.org/officeDocument/2006/relationships/hyperlink" Target="https://aoifarm-gr.com/news/%E7%94%A3%E5%9C%B0%E6%88%A6%E7%95%A5%E3%81%AB%E3%81%A4%E3%81%84%E3%81%A6" TargetMode="External"/><Relationship Id="rId788" Type="http://schemas.openxmlformats.org/officeDocument/2006/relationships/vmlDrawing" Target="../drawings/vmlDrawing1.vml"/><Relationship Id="rId203" Type="http://schemas.openxmlformats.org/officeDocument/2006/relationships/hyperlink" Target="https://www.pref.miyagi.jp/documents/28962/ishiguri_greenmanual_r06.pdf" TargetMode="External"/><Relationship Id="rId648" Type="http://schemas.openxmlformats.org/officeDocument/2006/relationships/hyperlink" Target="https://www.pref.kagawa.lg.jp/chusannokai/chusannokai/kankyouniyasashii.html" TargetMode="External"/><Relationship Id="rId287" Type="http://schemas.openxmlformats.org/officeDocument/2006/relationships/hyperlink" Target="https://www.pref.niigata.lg.jp/sec/tokamachi_nogyo/green-negi.html" TargetMode="External"/><Relationship Id="rId410" Type="http://schemas.openxmlformats.org/officeDocument/2006/relationships/hyperlink" Target="https://www.pref.iwate.jp/sangyoukoyou/nourinsuisan/1063596.html" TargetMode="External"/><Relationship Id="rId494" Type="http://schemas.openxmlformats.org/officeDocument/2006/relationships/hyperlink" Target="https://www.pref.fukui.lg.jp/doc/fukui-noso/shienbu/guri-nnnasaibaihenotennkannsap.html" TargetMode="External"/><Relationship Id="rId508" Type="http://schemas.openxmlformats.org/officeDocument/2006/relationships/hyperlink" Target="http://www.ja-echizentakefu.or.jp/agri/" TargetMode="External"/><Relationship Id="rId715" Type="http://schemas.openxmlformats.org/officeDocument/2006/relationships/hyperlink" Target="https://www.pref.shizuoka.jp/sangyoshigoto/norinjimusho/chutonorin/1046310/1055186.html" TargetMode="External"/><Relationship Id="rId147" Type="http://schemas.openxmlformats.org/officeDocument/2006/relationships/hyperlink" Target="https://www.pref.fukui.lg.jp/doc/fukui-noso/shienbu/guri-nnnasaibaihenotennkannsap_d/fil/tokubetusaibaimaininshou.pdf" TargetMode="External"/><Relationship Id="rId354" Type="http://schemas.openxmlformats.org/officeDocument/2006/relationships/hyperlink" Target="https://www.town.kamiyama.lg.jp/office/sangyouenjoy/info/2024/03/post-93.html" TargetMode="External"/><Relationship Id="rId51" Type="http://schemas.openxmlformats.org/officeDocument/2006/relationships/hyperlink" Target="https://view.officeapps.live.com/op/view.aspx?src=https%3A%2F%2Fwww.pref.mie.lg.jp%2Fcommon%2Fcontent%2F001089549.docx&amp;wdOrigin=BROWSELINK" TargetMode="External"/><Relationship Id="rId561" Type="http://schemas.openxmlformats.org/officeDocument/2006/relationships/hyperlink" Target="https://www.m2-labo.jp/_files/ugd/28b5ef_15a195e912ff4f738c45b6f52aadb389.pdf" TargetMode="External"/><Relationship Id="rId659" Type="http://schemas.openxmlformats.org/officeDocument/2006/relationships/hyperlink" Target="https://www.pref.kyoto.jp/byogai/pamphlet.html" TargetMode="External"/><Relationship Id="rId214" Type="http://schemas.openxmlformats.org/officeDocument/2006/relationships/hyperlink" Target="https://www.pref.fukushima.lg.jp/uploaded/attachment/620510.pdf" TargetMode="External"/><Relationship Id="rId298" Type="http://schemas.openxmlformats.org/officeDocument/2006/relationships/hyperlink" Target="https://www.pref.fukui.lg.jp/doc/sakai-noso/nougyou/r5gurisapo_d/fil/R5suito-senryaku-metan.pdf" TargetMode="External"/><Relationship Id="rId421" Type="http://schemas.openxmlformats.org/officeDocument/2006/relationships/hyperlink" Target="https://www.pref.iwate.jp/_res/projects/default_project/_page_/001/063/596/02_kitakami_netto_01manual.pdf" TargetMode="External"/><Relationship Id="rId519" Type="http://schemas.openxmlformats.org/officeDocument/2006/relationships/hyperlink" Target="https://www.pref.yamanashi.jp/nougyo-gjt/green.html" TargetMode="External"/><Relationship Id="rId158" Type="http://schemas.openxmlformats.org/officeDocument/2006/relationships/hyperlink" Target="https://www.pref.fukui.lg.jp/doc/sakai-noso/nougyou/greenactionsakai_d/fil/1pearmanual.pdf" TargetMode="External"/><Relationship Id="rId726" Type="http://schemas.openxmlformats.org/officeDocument/2006/relationships/hyperlink" Target="https://www.pref.fukui.lg.jp/doc/fukui-noso/shienbu/guri-nnnasaibaihenotennkannsap.html" TargetMode="External"/><Relationship Id="rId62" Type="http://schemas.openxmlformats.org/officeDocument/2006/relationships/hyperlink" Target="https://www.pref.tokushima.lg.jp/file/attachment/837026.pdf" TargetMode="External"/><Relationship Id="rId365" Type="http://schemas.openxmlformats.org/officeDocument/2006/relationships/hyperlink" Target="https://www.pref.kagawa.lg.jp/documents/12296/sanntisennryakupaseri.pdf" TargetMode="External"/><Relationship Id="rId572" Type="http://schemas.openxmlformats.org/officeDocument/2006/relationships/hyperlink" Target="https://www.pref.shizuoka.jp/sangyoshigoto/norinjimusho/seibunorin/1076835.html" TargetMode="External"/><Relationship Id="rId225" Type="http://schemas.openxmlformats.org/officeDocument/2006/relationships/hyperlink" Target="https://www.pref.tochigi.lg.jp/g04/green/documents/20240906170251.pdf" TargetMode="External"/><Relationship Id="rId432" Type="http://schemas.openxmlformats.org/officeDocument/2006/relationships/hyperlink" Target="https://www.pref.akita.lg.jp/uploads/public/archive_0000088090_00/negi_manual.pdf" TargetMode="External"/><Relationship Id="rId737" Type="http://schemas.openxmlformats.org/officeDocument/2006/relationships/hyperlink" Target="https://www.pref.nara.jp/63045.htm" TargetMode="External"/><Relationship Id="rId73" Type="http://schemas.openxmlformats.org/officeDocument/2006/relationships/hyperlink" Target="https://www.pref.kagoshima.jp/ak12/chiiki/kagoshima/sangyo/rinsui/nouseihioki/documents/107879_20230803112436-1.pdf" TargetMode="External"/><Relationship Id="rId169" Type="http://schemas.openxmlformats.org/officeDocument/2006/relationships/hyperlink" Target="https://www.pref.niigata.lg.jp/uploaded/attachment/376107.pdf" TargetMode="External"/><Relationship Id="rId376" Type="http://schemas.openxmlformats.org/officeDocument/2006/relationships/hyperlink" Target="https://www.shinpukuseika.co.jp/outline/" TargetMode="External"/><Relationship Id="rId583" Type="http://schemas.openxmlformats.org/officeDocument/2006/relationships/hyperlink" Target="https://www.pref.nagasaki.jp/bunrui/shigoto-sangyo/nogyo/midorikeikaku-nagasaki/index.html" TargetMode="External"/><Relationship Id="rId4" Type="http://schemas.openxmlformats.org/officeDocument/2006/relationships/hyperlink" Target="https://www.pref.miyagi.jp/documents/45159/santi-senryaku.pdf" TargetMode="External"/><Relationship Id="rId236" Type="http://schemas.openxmlformats.org/officeDocument/2006/relationships/hyperlink" Target="https://www.pref.tochigi.lg.jp/g04/green/green_tenkan.html" TargetMode="External"/><Relationship Id="rId443" Type="http://schemas.openxmlformats.org/officeDocument/2006/relationships/hyperlink" Target="https://www.pref.ibaraki.jp/nourinsuisan/ounourin/kasanofu/kasama/documents/r6_kenoukannsyo_manual.pdf" TargetMode="External"/><Relationship Id="rId650" Type="http://schemas.openxmlformats.org/officeDocument/2006/relationships/hyperlink" Target="https://www.pref.kagawa.lg.jp/chusannokai/chusannokai/kankyouniyasashii.html" TargetMode="External"/><Relationship Id="rId303" Type="http://schemas.openxmlformats.org/officeDocument/2006/relationships/hyperlink" Target="https://www.pref.gifu.lg.jp/uploaded/attachment/396387.pdf" TargetMode="External"/><Relationship Id="rId748" Type="http://schemas.openxmlformats.org/officeDocument/2006/relationships/hyperlink" Target="https://www.pref.nagasaki.jp/bunrui/shigoto-sangyo/nogyo/midorikeikaku-nagasaki/" TargetMode="External"/><Relationship Id="rId84" Type="http://schemas.openxmlformats.org/officeDocument/2006/relationships/hyperlink" Target="https://www.pref.nagasaki.jp/shared/uploads/2024/03/1710117869.pdf" TargetMode="External"/><Relationship Id="rId387" Type="http://schemas.openxmlformats.org/officeDocument/2006/relationships/hyperlink" Target="https://www.pref.nagasaki.jp/shared/uploads/2024/09/1727416833.pdf" TargetMode="External"/><Relationship Id="rId510" Type="http://schemas.openxmlformats.org/officeDocument/2006/relationships/hyperlink" Target="https://ooigawa.ja-shizuoka.or.jp/news/detail/237" TargetMode="External"/><Relationship Id="rId594" Type="http://schemas.openxmlformats.org/officeDocument/2006/relationships/hyperlink" Target="https://www.pref.nagasaki.jp/shared/uploads/2025/08/1756432350.pdf" TargetMode="External"/><Relationship Id="rId608" Type="http://schemas.openxmlformats.org/officeDocument/2006/relationships/hyperlink" Target="https://www.ja-asahikawa.or.jp/product" TargetMode="External"/><Relationship Id="rId247" Type="http://schemas.openxmlformats.org/officeDocument/2006/relationships/hyperlink" Target="https://www.pref.gunma.jp/uploaded/attachment/634453.pdf" TargetMode="External"/><Relationship Id="rId107" Type="http://schemas.openxmlformats.org/officeDocument/2006/relationships/hyperlink" Target="https://www.pref.nagano.lg.jp/nogi/midori/documents/05-2_yamanouchimanual.pdf" TargetMode="External"/><Relationship Id="rId454" Type="http://schemas.openxmlformats.org/officeDocument/2006/relationships/hyperlink" Target="https://www.pref.oita.jp/uploaded/life/2295083_4455849_misc.pdf" TargetMode="External"/><Relationship Id="rId661" Type="http://schemas.openxmlformats.org/officeDocument/2006/relationships/hyperlink" Target="https://www.pref.kyoto.jp/byogai/documents/tobaccowhitefly-manual_202502.pdf" TargetMode="External"/><Relationship Id="rId759" Type="http://schemas.openxmlformats.org/officeDocument/2006/relationships/hyperlink" Target="https://www.pref.tokushima.lg.jp/shien/miyoshi/7239089/" TargetMode="External"/><Relationship Id="rId11" Type="http://schemas.openxmlformats.org/officeDocument/2006/relationships/hyperlink" Target="https://www.pref.nara.jp/63045.htm" TargetMode="External"/><Relationship Id="rId314" Type="http://schemas.openxmlformats.org/officeDocument/2006/relationships/hyperlink" Target="https://www.pref.aichi.jp/uploaded/attachment/510646.pdf" TargetMode="External"/><Relationship Id="rId398" Type="http://schemas.openxmlformats.org/officeDocument/2006/relationships/hyperlink" Target="https://www.pref.tokushima.lg.jp/shien/yoshinogawa/7239273/" TargetMode="External"/><Relationship Id="rId521" Type="http://schemas.openxmlformats.org/officeDocument/2006/relationships/hyperlink" Target="https://www.pref.tochigi.lg.jp/g04/green/green_tenkan.html" TargetMode="External"/><Relationship Id="rId619" Type="http://schemas.openxmlformats.org/officeDocument/2006/relationships/hyperlink" Target="https://www.pref.shiga.lg.jp/file/attachment/5552049.pdf" TargetMode="External"/><Relationship Id="rId95" Type="http://schemas.openxmlformats.org/officeDocument/2006/relationships/hyperlink" Target="https://www.pref.saga.lg.jp/kiji00398043/3_98043_288512_up_yw8aznsq.pdf" TargetMode="External"/><Relationship Id="rId160" Type="http://schemas.openxmlformats.org/officeDocument/2006/relationships/hyperlink" Target="https://www.pref.fukui.lg.jp/doc/sakai-noso/nougyou/greenactionsakai_d/fil/2negimanual.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B25B9-8125-466D-9ED0-D6716460A10E}">
  <sheetPr>
    <tabColor rgb="FFFFFF00"/>
    <pageSetUpPr fitToPage="1"/>
  </sheetPr>
  <dimension ref="A1:W312"/>
  <sheetViews>
    <sheetView tabSelected="1" zoomScale="60" zoomScaleNormal="60" zoomScaleSheetLayoutView="70" workbookViewId="0">
      <pane xSplit="7" ySplit="6" topLeftCell="H7" activePane="bottomRight" state="frozen"/>
      <selection pane="topRight" activeCell="H1" sqref="H1"/>
      <selection pane="bottomLeft" activeCell="A7" sqref="A7"/>
      <selection pane="bottomRight" activeCell="AD4" sqref="AD4"/>
    </sheetView>
  </sheetViews>
  <sheetFormatPr defaultColWidth="9.140625" defaultRowHeight="15.75" x14ac:dyDescent="0.15"/>
  <cols>
    <col min="1" max="3" width="9.140625" style="6"/>
    <col min="4" max="4" width="11.140625" style="9" bestFit="1" customWidth="1"/>
    <col min="5" max="5" width="35.5703125" style="8" bestFit="1" customWidth="1"/>
    <col min="6" max="7" width="15.7109375" style="3" customWidth="1"/>
    <col min="8" max="15" width="10.7109375" style="5" customWidth="1"/>
    <col min="16" max="16" width="44.5703125" style="10" customWidth="1"/>
    <col min="17" max="17" width="55" style="10" bestFit="1" customWidth="1"/>
    <col min="18" max="18" width="15.7109375" style="10" customWidth="1"/>
    <col min="19" max="20" width="15.7109375" style="22" customWidth="1"/>
    <col min="21" max="21" width="15.7109375" style="22" hidden="1" customWidth="1"/>
    <col min="22" max="22" width="23.7109375" style="2" hidden="1" customWidth="1"/>
    <col min="23" max="23" width="22.5703125" style="1" hidden="1" customWidth="1"/>
    <col min="24" max="16384" width="9.140625" style="6"/>
  </cols>
  <sheetData>
    <row r="1" spans="1:23" ht="24.95" customHeight="1" x14ac:dyDescent="0.25">
      <c r="D1" s="36" t="s">
        <v>1452</v>
      </c>
      <c r="H1" s="20"/>
      <c r="I1" s="20"/>
      <c r="J1" s="20"/>
      <c r="K1" s="20"/>
      <c r="L1" s="20"/>
      <c r="M1" s="20"/>
      <c r="N1" s="20"/>
      <c r="O1" s="20"/>
      <c r="S1" s="350">
        <v>46048</v>
      </c>
      <c r="T1" s="351" t="s">
        <v>0</v>
      </c>
    </row>
    <row r="2" spans="1:23" ht="24.95" customHeight="1" x14ac:dyDescent="0.15">
      <c r="D2" s="7" t="s">
        <v>1</v>
      </c>
    </row>
    <row r="3" spans="1:23" s="22" customFormat="1" ht="24.95" customHeight="1" x14ac:dyDescent="0.15">
      <c r="D3" s="7" t="s">
        <v>2</v>
      </c>
      <c r="E3" s="14"/>
      <c r="F3" s="15"/>
      <c r="G3" s="15"/>
      <c r="H3" s="43"/>
      <c r="I3" s="43"/>
      <c r="J3" s="43"/>
      <c r="K3" s="43"/>
      <c r="L3" s="43"/>
      <c r="M3" s="43"/>
      <c r="N3" s="43"/>
      <c r="O3" s="43"/>
      <c r="P3" s="4"/>
      <c r="Q3" s="4"/>
      <c r="R3" s="4"/>
      <c r="V3" s="16"/>
      <c r="W3" s="16"/>
    </row>
    <row r="4" spans="1:23" s="22" customFormat="1" ht="18.75" customHeight="1" x14ac:dyDescent="0.15">
      <c r="D4" s="9"/>
      <c r="E4" s="14"/>
      <c r="F4" s="15"/>
      <c r="G4" s="15"/>
      <c r="H4" s="15"/>
      <c r="I4" s="15"/>
      <c r="J4" s="15"/>
      <c r="K4" s="15"/>
      <c r="L4" s="15"/>
      <c r="M4" s="15"/>
      <c r="N4" s="15"/>
      <c r="O4" s="15"/>
      <c r="P4" s="4"/>
      <c r="Q4" s="4"/>
      <c r="R4" s="4"/>
      <c r="S4" s="384"/>
      <c r="T4" s="384"/>
      <c r="U4" s="139"/>
      <c r="V4" s="385"/>
      <c r="W4" s="385"/>
    </row>
    <row r="5" spans="1:23" ht="24.95" customHeight="1" x14ac:dyDescent="0.15">
      <c r="A5" s="24"/>
      <c r="B5" s="24"/>
      <c r="C5" s="24"/>
      <c r="D5" s="378" t="s">
        <v>3</v>
      </c>
      <c r="E5" s="380" t="s">
        <v>4</v>
      </c>
      <c r="F5" s="382" t="s">
        <v>5</v>
      </c>
      <c r="G5" s="382" t="s">
        <v>6</v>
      </c>
      <c r="H5" s="382" t="s">
        <v>7</v>
      </c>
      <c r="I5" s="382"/>
      <c r="J5" s="382"/>
      <c r="K5" s="382"/>
      <c r="L5" s="382"/>
      <c r="M5" s="382"/>
      <c r="N5" s="382"/>
      <c r="O5" s="382"/>
      <c r="P5" s="376" t="s">
        <v>393</v>
      </c>
      <c r="Q5" s="376"/>
      <c r="R5" s="374" t="s">
        <v>1453</v>
      </c>
      <c r="S5" s="372" t="s">
        <v>8</v>
      </c>
      <c r="T5" s="386" t="s">
        <v>9</v>
      </c>
      <c r="U5" s="377" t="s">
        <v>1454</v>
      </c>
      <c r="V5" s="389" t="s">
        <v>10</v>
      </c>
      <c r="W5" s="388" t="s">
        <v>11</v>
      </c>
    </row>
    <row r="6" spans="1:23" s="22" customFormat="1" ht="33.6" customHeight="1" x14ac:dyDescent="0.15">
      <c r="A6" s="25"/>
      <c r="B6" s="25"/>
      <c r="C6" s="25"/>
      <c r="D6" s="379"/>
      <c r="E6" s="381"/>
      <c r="F6" s="383"/>
      <c r="G6" s="383"/>
      <c r="H6" s="355" t="s">
        <v>12</v>
      </c>
      <c r="I6" s="355" t="s">
        <v>13</v>
      </c>
      <c r="J6" s="354" t="s">
        <v>14</v>
      </c>
      <c r="K6" s="355" t="s">
        <v>15</v>
      </c>
      <c r="L6" s="354" t="s">
        <v>16</v>
      </c>
      <c r="M6" s="355" t="s">
        <v>17</v>
      </c>
      <c r="N6" s="355" t="s">
        <v>18</v>
      </c>
      <c r="O6" s="356" t="s">
        <v>394</v>
      </c>
      <c r="P6" s="357" t="s">
        <v>1455</v>
      </c>
      <c r="Q6" s="357" t="s">
        <v>395</v>
      </c>
      <c r="R6" s="375"/>
      <c r="S6" s="373"/>
      <c r="T6" s="387"/>
      <c r="U6" s="377"/>
      <c r="V6" s="389"/>
      <c r="W6" s="388"/>
    </row>
    <row r="7" spans="1:23" s="17" customFormat="1" ht="50.1" customHeight="1" x14ac:dyDescent="0.15">
      <c r="A7" s="48" t="s">
        <v>1456</v>
      </c>
      <c r="B7" s="236">
        <v>1</v>
      </c>
      <c r="C7" s="236" t="s">
        <v>849</v>
      </c>
      <c r="D7" s="391" t="s">
        <v>396</v>
      </c>
      <c r="E7" s="390" t="s">
        <v>397</v>
      </c>
      <c r="F7" s="390" t="s">
        <v>398</v>
      </c>
      <c r="G7" s="390" t="s">
        <v>399</v>
      </c>
      <c r="H7" s="393" t="s">
        <v>400</v>
      </c>
      <c r="I7" s="393" t="s">
        <v>400</v>
      </c>
      <c r="J7" s="393" t="s">
        <v>400</v>
      </c>
      <c r="K7" s="393" t="s">
        <v>400</v>
      </c>
      <c r="L7" s="393" t="s">
        <v>114</v>
      </c>
      <c r="M7" s="393" t="s">
        <v>400</v>
      </c>
      <c r="N7" s="393" t="s">
        <v>400</v>
      </c>
      <c r="O7" s="393" t="s">
        <v>400</v>
      </c>
      <c r="P7" s="396" t="s">
        <v>401</v>
      </c>
      <c r="Q7" s="396" t="s">
        <v>402</v>
      </c>
      <c r="R7" s="394" t="str">
        <f>IF(OR(U7="",U7="準備中"),"準備中",HYPERLINK(U7,R$5))</f>
        <v>掲載ページ</v>
      </c>
      <c r="S7" s="361" t="str">
        <f>IF(OR(V7="",V7="準備中"),"準備中",HYPERLINK(V7,"マニュアル（デルフィニウム）"))</f>
        <v>マニュアル（デルフィニウム）</v>
      </c>
      <c r="T7" s="395" t="str">
        <f>IF(OR(W7="","準備中"),"準備中",HYPERLINK(W7,T$5))</f>
        <v>産地戦略</v>
      </c>
      <c r="U7" s="102" t="s">
        <v>403</v>
      </c>
      <c r="V7" s="344" t="s">
        <v>404</v>
      </c>
      <c r="W7" s="29" t="s">
        <v>405</v>
      </c>
    </row>
    <row r="8" spans="1:23" s="17" customFormat="1" ht="48" x14ac:dyDescent="0.15">
      <c r="A8" s="48" t="s">
        <v>1456</v>
      </c>
      <c r="B8" s="236">
        <v>1</v>
      </c>
      <c r="C8" s="236">
        <v>1</v>
      </c>
      <c r="D8" s="392"/>
      <c r="E8" s="390"/>
      <c r="F8" s="390"/>
      <c r="G8" s="390"/>
      <c r="H8" s="393"/>
      <c r="I8" s="393"/>
      <c r="J8" s="393"/>
      <c r="K8" s="393"/>
      <c r="L8" s="393"/>
      <c r="M8" s="393"/>
      <c r="N8" s="393"/>
      <c r="O8" s="393"/>
      <c r="P8" s="396"/>
      <c r="Q8" s="396"/>
      <c r="R8" s="394"/>
      <c r="S8" s="361" t="str">
        <f>IF(OR(V8="",V8="準備中"),"準備中",HYPERLINK(V8,"マニュアル（ミニトマト）"))</f>
        <v>マニュアル（ミニトマト）</v>
      </c>
      <c r="T8" s="395"/>
      <c r="U8" s="315"/>
      <c r="V8" s="343" t="s">
        <v>406</v>
      </c>
      <c r="W8" s="314"/>
    </row>
    <row r="9" spans="1:23" ht="50.1" customHeight="1" x14ac:dyDescent="0.15">
      <c r="A9" s="59" t="s">
        <v>848</v>
      </c>
      <c r="B9" s="92" t="s">
        <v>849</v>
      </c>
      <c r="C9" s="92">
        <v>3</v>
      </c>
      <c r="D9" s="140" t="s">
        <v>396</v>
      </c>
      <c r="E9" s="121" t="s">
        <v>850</v>
      </c>
      <c r="F9" s="121" t="s">
        <v>474</v>
      </c>
      <c r="G9" s="121" t="s">
        <v>451</v>
      </c>
      <c r="H9" s="122"/>
      <c r="I9" s="122"/>
      <c r="J9" s="122"/>
      <c r="K9" s="122"/>
      <c r="L9" s="122"/>
      <c r="M9" s="122" t="s">
        <v>114</v>
      </c>
      <c r="N9" s="122"/>
      <c r="O9" s="122"/>
      <c r="P9" s="345" t="s">
        <v>851</v>
      </c>
      <c r="Q9" s="345" t="s">
        <v>851</v>
      </c>
      <c r="R9" s="361" t="str">
        <f>IF(OR(U9="",U9="準備中"),"準備中",HYPERLINK(U9,R$5))</f>
        <v>掲載ページ</v>
      </c>
      <c r="S9" s="361" t="str">
        <f>IF(OR(V9="",V9="準備中"),"準備中",HYPERLINK(V9,S$5))</f>
        <v>マニュアル</v>
      </c>
      <c r="T9" s="362" t="str">
        <f t="shared" ref="T9:T52" si="0">IF(OR(W9="","準備中"),"準備中",HYPERLINK(W9,T$5))</f>
        <v>産地戦略</v>
      </c>
      <c r="U9" s="95" t="s">
        <v>852</v>
      </c>
      <c r="V9" s="304" t="s">
        <v>853</v>
      </c>
      <c r="W9" s="313" t="s">
        <v>854</v>
      </c>
    </row>
    <row r="10" spans="1:23" ht="50.1" customHeight="1" x14ac:dyDescent="0.15">
      <c r="A10" s="59" t="s">
        <v>848</v>
      </c>
      <c r="B10" s="92" t="s">
        <v>849</v>
      </c>
      <c r="C10" s="92">
        <v>4</v>
      </c>
      <c r="D10" s="140" t="s">
        <v>396</v>
      </c>
      <c r="E10" s="121" t="s">
        <v>855</v>
      </c>
      <c r="F10" s="121" t="s">
        <v>265</v>
      </c>
      <c r="G10" s="121" t="s">
        <v>265</v>
      </c>
      <c r="H10" s="121"/>
      <c r="I10" s="121"/>
      <c r="J10" s="122" t="s">
        <v>114</v>
      </c>
      <c r="K10" s="122"/>
      <c r="L10" s="122"/>
      <c r="M10" s="122"/>
      <c r="N10" s="122"/>
      <c r="O10" s="122" t="s">
        <v>114</v>
      </c>
      <c r="P10" s="345" t="s">
        <v>856</v>
      </c>
      <c r="Q10" s="345" t="s">
        <v>856</v>
      </c>
      <c r="R10" s="361" t="str">
        <f t="shared" ref="R10:R52" si="1">IF(OR(U10="",U10="準備中"),"準備中",HYPERLINK(U10,R$5))</f>
        <v>掲載ページ</v>
      </c>
      <c r="S10" s="361" t="str">
        <f t="shared" ref="S10:S52" si="2">IF(OR(V10="",V10="準備中"),"準備中",HYPERLINK(V10,S$5))</f>
        <v>マニュアル</v>
      </c>
      <c r="T10" s="362" t="str">
        <f t="shared" si="0"/>
        <v>産地戦略</v>
      </c>
      <c r="U10" s="95" t="s">
        <v>857</v>
      </c>
      <c r="V10" s="304" t="s">
        <v>858</v>
      </c>
      <c r="W10" s="313" t="s">
        <v>859</v>
      </c>
    </row>
    <row r="11" spans="1:23" ht="50.1" customHeight="1" x14ac:dyDescent="0.15">
      <c r="A11" s="59" t="s">
        <v>848</v>
      </c>
      <c r="B11" s="92" t="s">
        <v>849</v>
      </c>
      <c r="C11" s="92">
        <v>5</v>
      </c>
      <c r="D11" s="140" t="s">
        <v>396</v>
      </c>
      <c r="E11" s="121" t="s">
        <v>860</v>
      </c>
      <c r="F11" s="121" t="s">
        <v>265</v>
      </c>
      <c r="G11" s="121" t="s">
        <v>265</v>
      </c>
      <c r="H11" s="122"/>
      <c r="I11" s="122"/>
      <c r="J11" s="122" t="s">
        <v>114</v>
      </c>
      <c r="K11" s="122"/>
      <c r="L11" s="122"/>
      <c r="M11" s="122"/>
      <c r="N11" s="122"/>
      <c r="O11" s="122" t="s">
        <v>114</v>
      </c>
      <c r="P11" s="345" t="s">
        <v>861</v>
      </c>
      <c r="Q11" s="345" t="s">
        <v>856</v>
      </c>
      <c r="R11" s="361" t="str">
        <f t="shared" si="1"/>
        <v>掲載ページ</v>
      </c>
      <c r="S11" s="361" t="str">
        <f t="shared" si="2"/>
        <v>マニュアル</v>
      </c>
      <c r="T11" s="362" t="str">
        <f t="shared" si="0"/>
        <v>産地戦略</v>
      </c>
      <c r="U11" s="95" t="s">
        <v>862</v>
      </c>
      <c r="V11" s="304" t="s">
        <v>863</v>
      </c>
      <c r="W11" s="313" t="s">
        <v>864</v>
      </c>
    </row>
    <row r="12" spans="1:23" ht="50.1" customHeight="1" x14ac:dyDescent="0.15">
      <c r="A12" s="17" t="s">
        <v>1457</v>
      </c>
      <c r="B12" s="240" t="s">
        <v>1458</v>
      </c>
      <c r="C12" s="240" t="s">
        <v>849</v>
      </c>
      <c r="D12" s="160" t="s">
        <v>19</v>
      </c>
      <c r="E12" s="159" t="s">
        <v>20</v>
      </c>
      <c r="F12" s="158" t="s">
        <v>21</v>
      </c>
      <c r="G12" s="159" t="s">
        <v>22</v>
      </c>
      <c r="H12" s="157" t="s">
        <v>23</v>
      </c>
      <c r="I12" s="157"/>
      <c r="J12" s="158"/>
      <c r="K12" s="157"/>
      <c r="L12" s="157"/>
      <c r="M12" s="157"/>
      <c r="N12" s="157"/>
      <c r="O12" s="157"/>
      <c r="P12" s="349" t="s">
        <v>1459</v>
      </c>
      <c r="Q12" s="349" t="s">
        <v>1460</v>
      </c>
      <c r="R12" s="361" t="str">
        <f t="shared" si="1"/>
        <v>掲載ページ</v>
      </c>
      <c r="S12" s="361" t="str">
        <f t="shared" si="2"/>
        <v>マニュアル</v>
      </c>
      <c r="T12" s="362" t="str">
        <f t="shared" si="0"/>
        <v>産地戦略</v>
      </c>
      <c r="U12" s="155" t="s">
        <v>1461</v>
      </c>
      <c r="V12" s="342" t="s">
        <v>1462</v>
      </c>
      <c r="W12" s="341" t="s">
        <v>24</v>
      </c>
    </row>
    <row r="13" spans="1:23" ht="50.1" customHeight="1" x14ac:dyDescent="0.15">
      <c r="A13" s="17" t="s">
        <v>1457</v>
      </c>
      <c r="B13" s="240" t="s">
        <v>1458</v>
      </c>
      <c r="C13" s="240">
        <v>2</v>
      </c>
      <c r="D13" s="160" t="s">
        <v>19</v>
      </c>
      <c r="E13" s="159" t="s">
        <v>25</v>
      </c>
      <c r="F13" s="158" t="s">
        <v>26</v>
      </c>
      <c r="G13" s="159" t="s">
        <v>22</v>
      </c>
      <c r="H13" s="157" t="s">
        <v>23</v>
      </c>
      <c r="I13" s="157"/>
      <c r="J13" s="158"/>
      <c r="K13" s="157"/>
      <c r="L13" s="157"/>
      <c r="M13" s="157"/>
      <c r="N13" s="157"/>
      <c r="O13" s="157"/>
      <c r="P13" s="349" t="s">
        <v>1459</v>
      </c>
      <c r="Q13" s="349" t="s">
        <v>1460</v>
      </c>
      <c r="R13" s="361" t="str">
        <f t="shared" si="1"/>
        <v>掲載ページ</v>
      </c>
      <c r="S13" s="361" t="str">
        <f t="shared" si="2"/>
        <v>マニュアル</v>
      </c>
      <c r="T13" s="362" t="str">
        <f t="shared" si="0"/>
        <v>産地戦略</v>
      </c>
      <c r="U13" s="155" t="s">
        <v>1461</v>
      </c>
      <c r="V13" s="342" t="s">
        <v>1462</v>
      </c>
      <c r="W13" s="341" t="s">
        <v>27</v>
      </c>
    </row>
    <row r="14" spans="1:23" ht="69.95" customHeight="1" x14ac:dyDescent="0.15">
      <c r="A14" s="59" t="s">
        <v>848</v>
      </c>
      <c r="B14" s="92" t="s">
        <v>865</v>
      </c>
      <c r="C14" s="92">
        <v>4</v>
      </c>
      <c r="D14" s="140" t="s">
        <v>866</v>
      </c>
      <c r="E14" s="121" t="s">
        <v>867</v>
      </c>
      <c r="F14" s="121" t="s">
        <v>868</v>
      </c>
      <c r="G14" s="121" t="s">
        <v>31</v>
      </c>
      <c r="H14" s="121" t="s">
        <v>114</v>
      </c>
      <c r="I14" s="121"/>
      <c r="J14" s="121"/>
      <c r="K14" s="121"/>
      <c r="L14" s="121"/>
      <c r="M14" s="121"/>
      <c r="N14" s="121"/>
      <c r="O14" s="121"/>
      <c r="P14" s="345" t="s">
        <v>869</v>
      </c>
      <c r="Q14" s="345" t="s">
        <v>870</v>
      </c>
      <c r="R14" s="361" t="str">
        <f t="shared" si="1"/>
        <v>掲載ページ</v>
      </c>
      <c r="S14" s="361" t="str">
        <f t="shared" si="2"/>
        <v>マニュアル</v>
      </c>
      <c r="T14" s="362" t="str">
        <f t="shared" si="0"/>
        <v>産地戦略</v>
      </c>
      <c r="U14" s="95" t="s">
        <v>871</v>
      </c>
      <c r="V14" s="319" t="s">
        <v>872</v>
      </c>
      <c r="W14" s="95" t="s">
        <v>873</v>
      </c>
    </row>
    <row r="15" spans="1:23" s="17" customFormat="1" ht="69.95" customHeight="1" x14ac:dyDescent="0.15">
      <c r="A15" s="59" t="s">
        <v>848</v>
      </c>
      <c r="B15" s="92" t="s">
        <v>865</v>
      </c>
      <c r="C15" s="92">
        <v>6</v>
      </c>
      <c r="D15" s="140" t="s">
        <v>866</v>
      </c>
      <c r="E15" s="121" t="s">
        <v>874</v>
      </c>
      <c r="F15" s="121" t="s">
        <v>875</v>
      </c>
      <c r="G15" s="121" t="s">
        <v>31</v>
      </c>
      <c r="H15" s="121" t="s">
        <v>114</v>
      </c>
      <c r="I15" s="121"/>
      <c r="J15" s="121"/>
      <c r="K15" s="121"/>
      <c r="L15" s="121"/>
      <c r="M15" s="121"/>
      <c r="N15" s="121"/>
      <c r="O15" s="121"/>
      <c r="P15" s="345" t="s">
        <v>869</v>
      </c>
      <c r="Q15" s="345" t="s">
        <v>870</v>
      </c>
      <c r="R15" s="361" t="str">
        <f t="shared" si="1"/>
        <v>掲載ページ</v>
      </c>
      <c r="S15" s="361" t="str">
        <f t="shared" si="2"/>
        <v>マニュアル</v>
      </c>
      <c r="T15" s="362" t="str">
        <f t="shared" si="0"/>
        <v>産地戦略</v>
      </c>
      <c r="U15" s="95" t="s">
        <v>871</v>
      </c>
      <c r="V15" s="319" t="s">
        <v>876</v>
      </c>
      <c r="W15" s="312" t="s">
        <v>877</v>
      </c>
    </row>
    <row r="16" spans="1:23" s="17" customFormat="1" ht="50.1" customHeight="1" x14ac:dyDescent="0.15">
      <c r="A16" s="59" t="s">
        <v>848</v>
      </c>
      <c r="B16" s="92" t="s">
        <v>865</v>
      </c>
      <c r="C16" s="92">
        <v>17</v>
      </c>
      <c r="D16" s="140" t="s">
        <v>866</v>
      </c>
      <c r="E16" s="121" t="s">
        <v>866</v>
      </c>
      <c r="F16" s="121" t="s">
        <v>265</v>
      </c>
      <c r="G16" s="121" t="s">
        <v>265</v>
      </c>
      <c r="H16" s="123" t="s">
        <v>114</v>
      </c>
      <c r="I16" s="123"/>
      <c r="J16" s="123"/>
      <c r="K16" s="123"/>
      <c r="L16" s="123"/>
      <c r="M16" s="123"/>
      <c r="N16" s="123"/>
      <c r="O16" s="123"/>
      <c r="P16" s="345" t="s">
        <v>878</v>
      </c>
      <c r="Q16" s="345" t="s">
        <v>878</v>
      </c>
      <c r="R16" s="361" t="str">
        <f t="shared" si="1"/>
        <v>掲載ページ</v>
      </c>
      <c r="S16" s="361" t="str">
        <f t="shared" si="2"/>
        <v>マニュアル</v>
      </c>
      <c r="T16" s="362" t="str">
        <f t="shared" si="0"/>
        <v>産地戦略</v>
      </c>
      <c r="U16" s="95" t="s">
        <v>871</v>
      </c>
      <c r="V16" s="319" t="s">
        <v>879</v>
      </c>
      <c r="W16" s="320" t="s">
        <v>880</v>
      </c>
    </row>
    <row r="17" spans="1:23" ht="69.95" customHeight="1" x14ac:dyDescent="0.15">
      <c r="A17" s="59" t="s">
        <v>848</v>
      </c>
      <c r="B17" s="92" t="s">
        <v>865</v>
      </c>
      <c r="C17" s="92">
        <v>18</v>
      </c>
      <c r="D17" s="140" t="s">
        <v>866</v>
      </c>
      <c r="E17" s="121" t="s">
        <v>866</v>
      </c>
      <c r="F17" s="121" t="s">
        <v>691</v>
      </c>
      <c r="G17" s="121" t="s">
        <v>31</v>
      </c>
      <c r="H17" s="123" t="s">
        <v>114</v>
      </c>
      <c r="I17" s="123"/>
      <c r="J17" s="123"/>
      <c r="K17" s="123"/>
      <c r="L17" s="123"/>
      <c r="M17" s="123"/>
      <c r="N17" s="123"/>
      <c r="O17" s="123"/>
      <c r="P17" s="345" t="s">
        <v>881</v>
      </c>
      <c r="Q17" s="345" t="s">
        <v>881</v>
      </c>
      <c r="R17" s="361" t="str">
        <f t="shared" si="1"/>
        <v>掲載ページ</v>
      </c>
      <c r="S17" s="361" t="str">
        <f t="shared" si="2"/>
        <v>マニュアル</v>
      </c>
      <c r="T17" s="362" t="str">
        <f t="shared" si="0"/>
        <v>産地戦略</v>
      </c>
      <c r="U17" s="340" t="s">
        <v>871</v>
      </c>
      <c r="V17" s="334" t="s">
        <v>882</v>
      </c>
      <c r="W17" s="318" t="s">
        <v>883</v>
      </c>
    </row>
    <row r="18" spans="1:23" ht="50.1" customHeight="1" x14ac:dyDescent="0.15">
      <c r="A18" s="17" t="s">
        <v>1457</v>
      </c>
      <c r="B18" s="240" t="s">
        <v>884</v>
      </c>
      <c r="C18" s="240" t="s">
        <v>1463</v>
      </c>
      <c r="D18" s="160" t="s">
        <v>28</v>
      </c>
      <c r="E18" s="159" t="s">
        <v>29</v>
      </c>
      <c r="F18" s="158" t="s">
        <v>30</v>
      </c>
      <c r="G18" s="159" t="s">
        <v>31</v>
      </c>
      <c r="H18" s="157" t="s">
        <v>23</v>
      </c>
      <c r="I18" s="157"/>
      <c r="J18" s="158"/>
      <c r="K18" s="157"/>
      <c r="L18" s="157"/>
      <c r="M18" s="157"/>
      <c r="N18" s="157"/>
      <c r="O18" s="157"/>
      <c r="P18" s="349" t="s">
        <v>1464</v>
      </c>
      <c r="Q18" s="349" t="s">
        <v>1465</v>
      </c>
      <c r="R18" s="361" t="str">
        <f t="shared" si="1"/>
        <v>掲載ページ</v>
      </c>
      <c r="S18" s="361" t="str">
        <f t="shared" si="2"/>
        <v>マニュアル</v>
      </c>
      <c r="T18" s="362" t="str">
        <f t="shared" si="0"/>
        <v>産地戦略</v>
      </c>
      <c r="U18" s="155" t="s">
        <v>1466</v>
      </c>
      <c r="V18" s="31" t="s">
        <v>32</v>
      </c>
      <c r="W18" s="18" t="s">
        <v>33</v>
      </c>
    </row>
    <row r="19" spans="1:23" s="17" customFormat="1" ht="50.1" customHeight="1" x14ac:dyDescent="0.15">
      <c r="A19" s="17" t="s">
        <v>1457</v>
      </c>
      <c r="B19" s="240" t="s">
        <v>884</v>
      </c>
      <c r="C19" s="240" t="s">
        <v>916</v>
      </c>
      <c r="D19" s="160" t="s">
        <v>34</v>
      </c>
      <c r="E19" s="159" t="s">
        <v>35</v>
      </c>
      <c r="F19" s="159" t="s">
        <v>36</v>
      </c>
      <c r="G19" s="159" t="s">
        <v>37</v>
      </c>
      <c r="H19" s="157"/>
      <c r="I19" s="158"/>
      <c r="J19" s="158"/>
      <c r="K19" s="158"/>
      <c r="L19" s="157"/>
      <c r="M19" s="157" t="s">
        <v>23</v>
      </c>
      <c r="N19" s="158"/>
      <c r="O19" s="157"/>
      <c r="P19" s="349" t="s">
        <v>1467</v>
      </c>
      <c r="Q19" s="349" t="s">
        <v>1468</v>
      </c>
      <c r="R19" s="361" t="str">
        <f t="shared" si="1"/>
        <v>掲載ページ</v>
      </c>
      <c r="S19" s="361" t="str">
        <f t="shared" si="2"/>
        <v>マニュアル</v>
      </c>
      <c r="T19" s="362" t="str">
        <f t="shared" si="0"/>
        <v>産地戦略</v>
      </c>
      <c r="U19" s="155" t="s">
        <v>1469</v>
      </c>
      <c r="V19" s="31" t="s">
        <v>38</v>
      </c>
      <c r="W19" s="27" t="s">
        <v>39</v>
      </c>
    </row>
    <row r="20" spans="1:23" ht="50.1" customHeight="1" x14ac:dyDescent="0.15">
      <c r="A20" s="17" t="s">
        <v>1457</v>
      </c>
      <c r="B20" s="240" t="s">
        <v>884</v>
      </c>
      <c r="C20" s="240" t="s">
        <v>942</v>
      </c>
      <c r="D20" s="358" t="s">
        <v>34</v>
      </c>
      <c r="E20" s="159" t="s">
        <v>40</v>
      </c>
      <c r="F20" s="158" t="s">
        <v>41</v>
      </c>
      <c r="G20" s="159" t="s">
        <v>42</v>
      </c>
      <c r="H20" s="157"/>
      <c r="I20" s="158"/>
      <c r="J20" s="158"/>
      <c r="K20" s="157" t="s">
        <v>23</v>
      </c>
      <c r="L20" s="157"/>
      <c r="M20" s="157"/>
      <c r="N20" s="157" t="s">
        <v>23</v>
      </c>
      <c r="O20" s="157"/>
      <c r="P20" s="349" t="s">
        <v>1470</v>
      </c>
      <c r="Q20" s="349" t="s">
        <v>1471</v>
      </c>
      <c r="R20" s="361" t="str">
        <f t="shared" si="1"/>
        <v>掲載ページ</v>
      </c>
      <c r="S20" s="361" t="str">
        <f t="shared" si="2"/>
        <v>マニュアル</v>
      </c>
      <c r="T20" s="362" t="str">
        <f t="shared" si="0"/>
        <v>産地戦略</v>
      </c>
      <c r="U20" s="155" t="s">
        <v>1472</v>
      </c>
      <c r="V20" s="339" t="s">
        <v>43</v>
      </c>
      <c r="W20" s="19" t="s">
        <v>44</v>
      </c>
    </row>
    <row r="21" spans="1:23" s="17" customFormat="1" ht="50.1" customHeight="1" x14ac:dyDescent="0.15">
      <c r="A21" s="48" t="s">
        <v>1456</v>
      </c>
      <c r="B21" s="237" t="s">
        <v>884</v>
      </c>
      <c r="C21" s="236" t="s">
        <v>1463</v>
      </c>
      <c r="D21" s="352" t="s">
        <v>407</v>
      </c>
      <c r="E21" s="353" t="s">
        <v>408</v>
      </c>
      <c r="F21" s="353" t="s">
        <v>265</v>
      </c>
      <c r="G21" s="353" t="s">
        <v>265</v>
      </c>
      <c r="H21" s="145" t="s">
        <v>400</v>
      </c>
      <c r="I21" s="145" t="s">
        <v>114</v>
      </c>
      <c r="J21" s="145" t="s">
        <v>400</v>
      </c>
      <c r="K21" s="145" t="s">
        <v>400</v>
      </c>
      <c r="L21" s="145" t="s">
        <v>400</v>
      </c>
      <c r="M21" s="145"/>
      <c r="N21" s="145" t="s">
        <v>400</v>
      </c>
      <c r="O21" s="145" t="s">
        <v>400</v>
      </c>
      <c r="P21" s="348" t="s">
        <v>409</v>
      </c>
      <c r="Q21" s="348" t="s">
        <v>410</v>
      </c>
      <c r="R21" s="361" t="str">
        <f t="shared" si="1"/>
        <v>掲載ページ</v>
      </c>
      <c r="S21" s="361" t="str">
        <f t="shared" si="2"/>
        <v>マニュアル</v>
      </c>
      <c r="T21" s="362" t="str">
        <f t="shared" si="0"/>
        <v>産地戦略</v>
      </c>
      <c r="U21" s="325" t="s">
        <v>411</v>
      </c>
      <c r="V21" s="299" t="s">
        <v>412</v>
      </c>
      <c r="W21" s="323" t="s">
        <v>413</v>
      </c>
    </row>
    <row r="22" spans="1:23" s="17" customFormat="1" ht="50.1" customHeight="1" x14ac:dyDescent="0.15">
      <c r="A22" s="59" t="s">
        <v>848</v>
      </c>
      <c r="B22" s="92" t="s">
        <v>884</v>
      </c>
      <c r="C22" s="92">
        <v>2</v>
      </c>
      <c r="D22" s="140" t="s">
        <v>407</v>
      </c>
      <c r="E22" s="121" t="s">
        <v>885</v>
      </c>
      <c r="F22" s="121" t="s">
        <v>265</v>
      </c>
      <c r="G22" s="121" t="s">
        <v>265</v>
      </c>
      <c r="H22" s="124"/>
      <c r="I22" s="121" t="s">
        <v>114</v>
      </c>
      <c r="J22" s="121"/>
      <c r="K22" s="121" t="s">
        <v>114</v>
      </c>
      <c r="L22" s="121"/>
      <c r="M22" s="121"/>
      <c r="N22" s="121"/>
      <c r="O22" s="121"/>
      <c r="P22" s="345" t="s">
        <v>886</v>
      </c>
      <c r="Q22" s="345" t="s">
        <v>887</v>
      </c>
      <c r="R22" s="361" t="str">
        <f t="shared" si="1"/>
        <v>掲載ページ</v>
      </c>
      <c r="S22" s="361" t="str">
        <f t="shared" si="2"/>
        <v>マニュアル</v>
      </c>
      <c r="T22" s="362" t="str">
        <f t="shared" si="0"/>
        <v>産地戦略</v>
      </c>
      <c r="U22" s="335" t="s">
        <v>888</v>
      </c>
      <c r="V22" s="331" t="s">
        <v>889</v>
      </c>
      <c r="W22" s="330" t="s">
        <v>890</v>
      </c>
    </row>
    <row r="23" spans="1:23" s="17" customFormat="1" ht="50.1" customHeight="1" x14ac:dyDescent="0.15">
      <c r="A23" s="59" t="s">
        <v>848</v>
      </c>
      <c r="B23" s="92" t="s">
        <v>884</v>
      </c>
      <c r="C23" s="92">
        <v>3</v>
      </c>
      <c r="D23" s="140" t="s">
        <v>407</v>
      </c>
      <c r="E23" s="121" t="s">
        <v>891</v>
      </c>
      <c r="F23" s="121" t="s">
        <v>265</v>
      </c>
      <c r="G23" s="121" t="s">
        <v>265</v>
      </c>
      <c r="H23" s="121"/>
      <c r="I23" s="121" t="s">
        <v>114</v>
      </c>
      <c r="J23" s="121"/>
      <c r="K23" s="121" t="s">
        <v>114</v>
      </c>
      <c r="L23" s="121"/>
      <c r="M23" s="121"/>
      <c r="N23" s="121"/>
      <c r="O23" s="121"/>
      <c r="P23" s="345" t="s">
        <v>892</v>
      </c>
      <c r="Q23" s="345" t="s">
        <v>893</v>
      </c>
      <c r="R23" s="361" t="str">
        <f t="shared" si="1"/>
        <v>掲載ページ</v>
      </c>
      <c r="S23" s="361" t="str">
        <f t="shared" si="2"/>
        <v>マニュアル</v>
      </c>
      <c r="T23" s="362" t="str">
        <f t="shared" si="0"/>
        <v>産地戦略</v>
      </c>
      <c r="U23" s="335" t="s">
        <v>894</v>
      </c>
      <c r="V23" s="331" t="s">
        <v>895</v>
      </c>
      <c r="W23" s="338" t="s">
        <v>896</v>
      </c>
    </row>
    <row r="24" spans="1:23" s="17" customFormat="1" ht="50.1" customHeight="1" x14ac:dyDescent="0.15">
      <c r="A24" s="59" t="s">
        <v>848</v>
      </c>
      <c r="B24" s="92" t="s">
        <v>884</v>
      </c>
      <c r="C24" s="92">
        <v>4</v>
      </c>
      <c r="D24" s="140" t="s">
        <v>407</v>
      </c>
      <c r="E24" s="121" t="s">
        <v>897</v>
      </c>
      <c r="F24" s="121" t="s">
        <v>265</v>
      </c>
      <c r="G24" s="121" t="s">
        <v>265</v>
      </c>
      <c r="H24" s="121" t="s">
        <v>114</v>
      </c>
      <c r="I24" s="121"/>
      <c r="J24" s="121"/>
      <c r="K24" s="121"/>
      <c r="L24" s="121"/>
      <c r="M24" s="121"/>
      <c r="N24" s="121"/>
      <c r="O24" s="121"/>
      <c r="P24" s="345" t="s">
        <v>898</v>
      </c>
      <c r="Q24" s="345" t="s">
        <v>899</v>
      </c>
      <c r="R24" s="361" t="str">
        <f t="shared" si="1"/>
        <v>掲載ページ</v>
      </c>
      <c r="S24" s="361" t="str">
        <f t="shared" si="2"/>
        <v>マニュアル</v>
      </c>
      <c r="T24" s="362" t="str">
        <f t="shared" si="0"/>
        <v>産地戦略</v>
      </c>
      <c r="U24" s="335" t="s">
        <v>900</v>
      </c>
      <c r="V24" s="337" t="s">
        <v>900</v>
      </c>
      <c r="W24" s="336" t="s">
        <v>901</v>
      </c>
    </row>
    <row r="25" spans="1:23" s="17" customFormat="1" ht="50.1" customHeight="1" x14ac:dyDescent="0.15">
      <c r="A25" s="59" t="s">
        <v>848</v>
      </c>
      <c r="B25" s="92" t="s">
        <v>884</v>
      </c>
      <c r="C25" s="92">
        <v>5</v>
      </c>
      <c r="D25" s="140" t="s">
        <v>407</v>
      </c>
      <c r="E25" s="121" t="s">
        <v>902</v>
      </c>
      <c r="F25" s="121" t="s">
        <v>265</v>
      </c>
      <c r="G25" s="121" t="s">
        <v>265</v>
      </c>
      <c r="H25" s="121" t="s">
        <v>114</v>
      </c>
      <c r="I25" s="121"/>
      <c r="J25" s="121"/>
      <c r="K25" s="121"/>
      <c r="L25" s="121"/>
      <c r="M25" s="121"/>
      <c r="N25" s="121"/>
      <c r="O25" s="121"/>
      <c r="P25" s="345" t="s">
        <v>898</v>
      </c>
      <c r="Q25" s="345" t="s">
        <v>899</v>
      </c>
      <c r="R25" s="361" t="str">
        <f t="shared" si="1"/>
        <v>掲載ページ</v>
      </c>
      <c r="S25" s="361" t="str">
        <f t="shared" si="2"/>
        <v>マニュアル</v>
      </c>
      <c r="T25" s="362" t="str">
        <f t="shared" si="0"/>
        <v>産地戦略</v>
      </c>
      <c r="U25" s="332" t="s">
        <v>900</v>
      </c>
      <c r="V25" s="337" t="s">
        <v>900</v>
      </c>
      <c r="W25" s="336" t="s">
        <v>901</v>
      </c>
    </row>
    <row r="26" spans="1:23" ht="50.1" customHeight="1" x14ac:dyDescent="0.15">
      <c r="A26" s="17" t="s">
        <v>1457</v>
      </c>
      <c r="B26" s="240" t="s">
        <v>903</v>
      </c>
      <c r="C26" s="240">
        <v>2</v>
      </c>
      <c r="D26" s="160" t="s">
        <v>45</v>
      </c>
      <c r="E26" s="159" t="s">
        <v>46</v>
      </c>
      <c r="F26" s="158" t="s">
        <v>47</v>
      </c>
      <c r="G26" s="159" t="s">
        <v>37</v>
      </c>
      <c r="H26" s="157" t="s">
        <v>23</v>
      </c>
      <c r="I26" s="157"/>
      <c r="J26" s="158"/>
      <c r="K26" s="157"/>
      <c r="L26" s="157"/>
      <c r="M26" s="157"/>
      <c r="N26" s="157"/>
      <c r="O26" s="157"/>
      <c r="P26" s="349" t="s">
        <v>1473</v>
      </c>
      <c r="Q26" s="349" t="s">
        <v>1474</v>
      </c>
      <c r="R26" s="361" t="str">
        <f t="shared" si="1"/>
        <v>掲載ページ</v>
      </c>
      <c r="S26" s="361" t="str">
        <f t="shared" si="2"/>
        <v>マニュアル</v>
      </c>
      <c r="T26" s="362" t="str">
        <f t="shared" si="0"/>
        <v>産地戦略</v>
      </c>
      <c r="U26" s="155" t="s">
        <v>1475</v>
      </c>
      <c r="V26" s="57" t="s">
        <v>48</v>
      </c>
      <c r="W26" s="58" t="s">
        <v>49</v>
      </c>
    </row>
    <row r="27" spans="1:23" s="17" customFormat="1" ht="99.95" customHeight="1" x14ac:dyDescent="0.15">
      <c r="A27" s="48" t="s">
        <v>1457</v>
      </c>
      <c r="B27" s="237" t="s">
        <v>903</v>
      </c>
      <c r="C27" s="236" t="s">
        <v>849</v>
      </c>
      <c r="D27" s="352" t="s">
        <v>414</v>
      </c>
      <c r="E27" s="353" t="s">
        <v>415</v>
      </c>
      <c r="F27" s="353" t="s">
        <v>416</v>
      </c>
      <c r="G27" s="353" t="s">
        <v>417</v>
      </c>
      <c r="H27" s="145" t="s">
        <v>114</v>
      </c>
      <c r="I27" s="145"/>
      <c r="J27" s="145" t="s">
        <v>400</v>
      </c>
      <c r="K27" s="145" t="s">
        <v>400</v>
      </c>
      <c r="L27" s="145" t="s">
        <v>400</v>
      </c>
      <c r="M27" s="145" t="s">
        <v>400</v>
      </c>
      <c r="N27" s="145" t="s">
        <v>400</v>
      </c>
      <c r="O27" s="145" t="s">
        <v>400</v>
      </c>
      <c r="P27" s="348" t="s">
        <v>418</v>
      </c>
      <c r="Q27" s="348" t="s">
        <v>419</v>
      </c>
      <c r="R27" s="361" t="str">
        <f t="shared" si="1"/>
        <v>掲載ページ</v>
      </c>
      <c r="S27" s="361" t="str">
        <f t="shared" si="2"/>
        <v>マニュアル</v>
      </c>
      <c r="T27" s="362" t="str">
        <f t="shared" si="0"/>
        <v>産地戦略</v>
      </c>
      <c r="U27" s="214" t="s">
        <v>420</v>
      </c>
      <c r="V27" s="299" t="s">
        <v>421</v>
      </c>
      <c r="W27" s="298" t="s">
        <v>422</v>
      </c>
    </row>
    <row r="28" spans="1:23" s="17" customFormat="1" ht="69.95" customHeight="1" x14ac:dyDescent="0.15">
      <c r="A28" s="59" t="s">
        <v>848</v>
      </c>
      <c r="B28" s="92" t="s">
        <v>903</v>
      </c>
      <c r="C28" s="92">
        <v>1</v>
      </c>
      <c r="D28" s="140" t="s">
        <v>414</v>
      </c>
      <c r="E28" s="121" t="s">
        <v>904</v>
      </c>
      <c r="F28" s="121" t="s">
        <v>416</v>
      </c>
      <c r="G28" s="121" t="s">
        <v>417</v>
      </c>
      <c r="H28" s="121" t="s">
        <v>114</v>
      </c>
      <c r="I28" s="121" t="s">
        <v>114</v>
      </c>
      <c r="J28" s="121"/>
      <c r="K28" s="121"/>
      <c r="L28" s="121" t="s">
        <v>114</v>
      </c>
      <c r="M28" s="121"/>
      <c r="N28" s="121"/>
      <c r="O28" s="121"/>
      <c r="P28" s="345" t="s">
        <v>905</v>
      </c>
      <c r="Q28" s="345" t="s">
        <v>906</v>
      </c>
      <c r="R28" s="361" t="str">
        <f t="shared" si="1"/>
        <v>掲載ページ</v>
      </c>
      <c r="S28" s="361" t="str">
        <f t="shared" si="2"/>
        <v>マニュアル</v>
      </c>
      <c r="T28" s="362" t="str">
        <f t="shared" si="0"/>
        <v>産地戦略</v>
      </c>
      <c r="U28" s="335" t="s">
        <v>907</v>
      </c>
      <c r="V28" s="334" t="s">
        <v>908</v>
      </c>
      <c r="W28" s="333" t="s">
        <v>909</v>
      </c>
    </row>
    <row r="29" spans="1:23" s="17" customFormat="1" ht="50.1" customHeight="1" x14ac:dyDescent="0.15">
      <c r="A29" s="59" t="s">
        <v>848</v>
      </c>
      <c r="B29" s="92" t="s">
        <v>903</v>
      </c>
      <c r="C29" s="92">
        <v>2</v>
      </c>
      <c r="D29" s="140" t="s">
        <v>414</v>
      </c>
      <c r="E29" s="121" t="s">
        <v>910</v>
      </c>
      <c r="F29" s="121" t="s">
        <v>590</v>
      </c>
      <c r="G29" s="121" t="s">
        <v>417</v>
      </c>
      <c r="H29" s="121" t="s">
        <v>114</v>
      </c>
      <c r="I29" s="121" t="s">
        <v>114</v>
      </c>
      <c r="J29" s="121"/>
      <c r="K29" s="121"/>
      <c r="L29" s="121"/>
      <c r="M29" s="121"/>
      <c r="N29" s="121" t="s">
        <v>114</v>
      </c>
      <c r="O29" s="121"/>
      <c r="P29" s="345" t="s">
        <v>911</v>
      </c>
      <c r="Q29" s="345" t="s">
        <v>912</v>
      </c>
      <c r="R29" s="361" t="str">
        <f t="shared" si="1"/>
        <v>掲載ページ</v>
      </c>
      <c r="S29" s="361" t="str">
        <f t="shared" si="2"/>
        <v>マニュアル</v>
      </c>
      <c r="T29" s="362" t="str">
        <f t="shared" si="0"/>
        <v>産地戦略</v>
      </c>
      <c r="U29" s="332" t="s">
        <v>913</v>
      </c>
      <c r="V29" s="331" t="s">
        <v>914</v>
      </c>
      <c r="W29" s="330" t="s">
        <v>915</v>
      </c>
    </row>
    <row r="30" spans="1:23" s="17" customFormat="1" ht="69.95" customHeight="1" x14ac:dyDescent="0.15">
      <c r="A30" s="48" t="s">
        <v>1456</v>
      </c>
      <c r="B30" s="237" t="s">
        <v>1463</v>
      </c>
      <c r="C30" s="236" t="s">
        <v>849</v>
      </c>
      <c r="D30" s="352" t="s">
        <v>423</v>
      </c>
      <c r="E30" s="353" t="s">
        <v>424</v>
      </c>
      <c r="F30" s="353" t="s">
        <v>425</v>
      </c>
      <c r="G30" s="353" t="s">
        <v>426</v>
      </c>
      <c r="H30" s="145" t="s">
        <v>114</v>
      </c>
      <c r="I30" s="145" t="s">
        <v>400</v>
      </c>
      <c r="J30" s="145" t="s">
        <v>400</v>
      </c>
      <c r="K30" s="145" t="s">
        <v>400</v>
      </c>
      <c r="L30" s="145" t="s">
        <v>114</v>
      </c>
      <c r="M30" s="145" t="s">
        <v>400</v>
      </c>
      <c r="N30" s="145" t="s">
        <v>400</v>
      </c>
      <c r="O30" s="145" t="s">
        <v>114</v>
      </c>
      <c r="P30" s="348" t="s">
        <v>427</v>
      </c>
      <c r="Q30" s="348" t="s">
        <v>428</v>
      </c>
      <c r="R30" s="361" t="str">
        <f t="shared" si="1"/>
        <v>掲載ページ</v>
      </c>
      <c r="S30" s="361" t="str">
        <f t="shared" si="2"/>
        <v>マニュアル</v>
      </c>
      <c r="T30" s="362" t="str">
        <f t="shared" si="0"/>
        <v>産地戦略</v>
      </c>
      <c r="U30" s="325" t="s">
        <v>429</v>
      </c>
      <c r="V30" s="299" t="s">
        <v>430</v>
      </c>
      <c r="W30" s="317" t="s">
        <v>431</v>
      </c>
    </row>
    <row r="31" spans="1:23" s="17" customFormat="1" ht="50.1" customHeight="1" x14ac:dyDescent="0.15">
      <c r="A31" s="17" t="s">
        <v>1457</v>
      </c>
      <c r="B31" s="240" t="s">
        <v>916</v>
      </c>
      <c r="C31" s="240" t="s">
        <v>849</v>
      </c>
      <c r="D31" s="160" t="s">
        <v>50</v>
      </c>
      <c r="E31" s="159" t="s">
        <v>51</v>
      </c>
      <c r="F31" s="158" t="s">
        <v>41</v>
      </c>
      <c r="G31" s="159" t="s">
        <v>42</v>
      </c>
      <c r="H31" s="157"/>
      <c r="I31" s="158"/>
      <c r="J31" s="158"/>
      <c r="K31" s="157" t="s">
        <v>23</v>
      </c>
      <c r="L31" s="157"/>
      <c r="M31" s="157"/>
      <c r="N31" s="157"/>
      <c r="O31" s="157"/>
      <c r="P31" s="349" t="s">
        <v>1476</v>
      </c>
      <c r="Q31" s="349" t="s">
        <v>1477</v>
      </c>
      <c r="R31" s="361" t="str">
        <f t="shared" si="1"/>
        <v>掲載ページ</v>
      </c>
      <c r="S31" s="361" t="str">
        <f t="shared" si="2"/>
        <v>マニュアル</v>
      </c>
      <c r="T31" s="362" t="str">
        <f t="shared" si="0"/>
        <v>産地戦略</v>
      </c>
      <c r="U31" s="155" t="s">
        <v>1478</v>
      </c>
      <c r="V31" s="32" t="s">
        <v>52</v>
      </c>
      <c r="W31" s="329" t="s">
        <v>53</v>
      </c>
    </row>
    <row r="32" spans="1:23" s="11" customFormat="1" ht="120" customHeight="1" x14ac:dyDescent="0.15">
      <c r="A32" s="17" t="s">
        <v>1457</v>
      </c>
      <c r="B32" s="240" t="s">
        <v>916</v>
      </c>
      <c r="C32" s="240" t="s">
        <v>1479</v>
      </c>
      <c r="D32" s="160" t="s">
        <v>50</v>
      </c>
      <c r="E32" s="159" t="s">
        <v>54</v>
      </c>
      <c r="F32" s="158" t="s">
        <v>41</v>
      </c>
      <c r="G32" s="159" t="s">
        <v>42</v>
      </c>
      <c r="H32" s="157"/>
      <c r="I32" s="158"/>
      <c r="J32" s="158"/>
      <c r="K32" s="157" t="s">
        <v>23</v>
      </c>
      <c r="L32" s="157"/>
      <c r="M32" s="157"/>
      <c r="N32" s="157"/>
      <c r="O32" s="157"/>
      <c r="P32" s="349" t="s">
        <v>1480</v>
      </c>
      <c r="Q32" s="349" t="s">
        <v>1481</v>
      </c>
      <c r="R32" s="361" t="str">
        <f t="shared" si="1"/>
        <v>掲載ページ</v>
      </c>
      <c r="S32" s="361" t="str">
        <f t="shared" si="2"/>
        <v>マニュアル</v>
      </c>
      <c r="T32" s="362" t="str">
        <f t="shared" si="0"/>
        <v>産地戦略</v>
      </c>
      <c r="U32" s="155" t="s">
        <v>436</v>
      </c>
      <c r="V32" s="55" t="s">
        <v>55</v>
      </c>
      <c r="W32" s="328" t="s">
        <v>56</v>
      </c>
    </row>
    <row r="33" spans="1:23" s="11" customFormat="1" ht="50.1" customHeight="1" x14ac:dyDescent="0.15">
      <c r="A33" s="17" t="s">
        <v>1457</v>
      </c>
      <c r="B33" s="240" t="s">
        <v>916</v>
      </c>
      <c r="C33" s="240" t="s">
        <v>903</v>
      </c>
      <c r="D33" s="160" t="s">
        <v>50</v>
      </c>
      <c r="E33" s="159" t="s">
        <v>57</v>
      </c>
      <c r="F33" s="158" t="s">
        <v>58</v>
      </c>
      <c r="G33" s="159" t="s">
        <v>59</v>
      </c>
      <c r="H33" s="157"/>
      <c r="I33" s="157" t="s">
        <v>23</v>
      </c>
      <c r="J33" s="158"/>
      <c r="K33" s="157"/>
      <c r="L33" s="157"/>
      <c r="M33" s="157"/>
      <c r="N33" s="157"/>
      <c r="O33" s="157"/>
      <c r="P33" s="349" t="s">
        <v>1482</v>
      </c>
      <c r="Q33" s="349" t="s">
        <v>1483</v>
      </c>
      <c r="R33" s="361" t="str">
        <f t="shared" si="1"/>
        <v>掲載ページ</v>
      </c>
      <c r="S33" s="361" t="str">
        <f t="shared" si="2"/>
        <v>マニュアル</v>
      </c>
      <c r="T33" s="362" t="str">
        <f t="shared" si="0"/>
        <v>産地戦略</v>
      </c>
      <c r="U33" s="155" t="s">
        <v>1484</v>
      </c>
      <c r="V33" s="31" t="s">
        <v>60</v>
      </c>
      <c r="W33" s="18" t="s">
        <v>61</v>
      </c>
    </row>
    <row r="34" spans="1:23" s="17" customFormat="1" ht="50.1" customHeight="1" x14ac:dyDescent="0.15">
      <c r="A34" s="48" t="s">
        <v>1456</v>
      </c>
      <c r="B34" s="237" t="s">
        <v>916</v>
      </c>
      <c r="C34" s="236" t="s">
        <v>849</v>
      </c>
      <c r="D34" s="352" t="s">
        <v>432</v>
      </c>
      <c r="E34" s="353" t="s">
        <v>433</v>
      </c>
      <c r="F34" s="353" t="s">
        <v>265</v>
      </c>
      <c r="G34" s="353" t="s">
        <v>265</v>
      </c>
      <c r="H34" s="145" t="s">
        <v>400</v>
      </c>
      <c r="I34" s="145" t="s">
        <v>400</v>
      </c>
      <c r="J34" s="145" t="s">
        <v>400</v>
      </c>
      <c r="K34" s="145" t="s">
        <v>400</v>
      </c>
      <c r="L34" s="145" t="s">
        <v>400</v>
      </c>
      <c r="M34" s="145" t="s">
        <v>400</v>
      </c>
      <c r="N34" s="145" t="s">
        <v>114</v>
      </c>
      <c r="O34" s="145" t="s">
        <v>400</v>
      </c>
      <c r="P34" s="348" t="s">
        <v>434</v>
      </c>
      <c r="Q34" s="348" t="s">
        <v>435</v>
      </c>
      <c r="R34" s="361" t="str">
        <f t="shared" si="1"/>
        <v>掲載ページ</v>
      </c>
      <c r="S34" s="361" t="str">
        <f t="shared" si="2"/>
        <v>マニュアル</v>
      </c>
      <c r="T34" s="362" t="str">
        <f t="shared" si="0"/>
        <v>産地戦略</v>
      </c>
      <c r="U34" s="297" t="s">
        <v>436</v>
      </c>
      <c r="V34" s="327" t="s">
        <v>437</v>
      </c>
      <c r="W34" s="326" t="s">
        <v>438</v>
      </c>
    </row>
    <row r="35" spans="1:23" s="17" customFormat="1" ht="50.1" customHeight="1" x14ac:dyDescent="0.15">
      <c r="A35" s="48" t="s">
        <v>1456</v>
      </c>
      <c r="B35" s="237" t="s">
        <v>916</v>
      </c>
      <c r="C35" s="236" t="s">
        <v>1458</v>
      </c>
      <c r="D35" s="352" t="s">
        <v>432</v>
      </c>
      <c r="E35" s="353" t="s">
        <v>439</v>
      </c>
      <c r="F35" s="353" t="s">
        <v>265</v>
      </c>
      <c r="G35" s="353" t="s">
        <v>265</v>
      </c>
      <c r="H35" s="145" t="s">
        <v>400</v>
      </c>
      <c r="I35" s="145" t="s">
        <v>114</v>
      </c>
      <c r="J35" s="145" t="s">
        <v>400</v>
      </c>
      <c r="K35" s="145" t="s">
        <v>400</v>
      </c>
      <c r="L35" s="145" t="s">
        <v>400</v>
      </c>
      <c r="M35" s="145" t="s">
        <v>400</v>
      </c>
      <c r="N35" s="145" t="s">
        <v>114</v>
      </c>
      <c r="O35" s="145" t="s">
        <v>400</v>
      </c>
      <c r="P35" s="348" t="s">
        <v>440</v>
      </c>
      <c r="Q35" s="348" t="s">
        <v>441</v>
      </c>
      <c r="R35" s="361" t="str">
        <f t="shared" si="1"/>
        <v>掲載ページ</v>
      </c>
      <c r="S35" s="361" t="str">
        <f t="shared" si="2"/>
        <v>マニュアル</v>
      </c>
      <c r="T35" s="362" t="str">
        <f t="shared" si="0"/>
        <v>産地戦略</v>
      </c>
      <c r="U35" s="325" t="s">
        <v>442</v>
      </c>
      <c r="V35" s="299" t="s">
        <v>443</v>
      </c>
      <c r="W35" s="323" t="s">
        <v>444</v>
      </c>
    </row>
    <row r="36" spans="1:23" s="17" customFormat="1" ht="50.1" customHeight="1" x14ac:dyDescent="0.15">
      <c r="A36" s="48" t="s">
        <v>1456</v>
      </c>
      <c r="B36" s="237" t="s">
        <v>916</v>
      </c>
      <c r="C36" s="236" t="s">
        <v>865</v>
      </c>
      <c r="D36" s="352" t="s">
        <v>432</v>
      </c>
      <c r="E36" s="353" t="s">
        <v>439</v>
      </c>
      <c r="F36" s="353" t="s">
        <v>265</v>
      </c>
      <c r="G36" s="353" t="s">
        <v>265</v>
      </c>
      <c r="H36" s="145" t="s">
        <v>400</v>
      </c>
      <c r="I36" s="145" t="s">
        <v>400</v>
      </c>
      <c r="J36" s="145" t="s">
        <v>400</v>
      </c>
      <c r="K36" s="145" t="s">
        <v>114</v>
      </c>
      <c r="L36" s="145" t="s">
        <v>400</v>
      </c>
      <c r="M36" s="145" t="s">
        <v>400</v>
      </c>
      <c r="N36" s="145" t="s">
        <v>400</v>
      </c>
      <c r="O36" s="145" t="s">
        <v>400</v>
      </c>
      <c r="P36" s="348" t="s">
        <v>445</v>
      </c>
      <c r="Q36" s="348" t="s">
        <v>446</v>
      </c>
      <c r="R36" s="361" t="str">
        <f t="shared" si="1"/>
        <v>掲載ページ</v>
      </c>
      <c r="S36" s="361" t="str">
        <f t="shared" si="2"/>
        <v>マニュアル</v>
      </c>
      <c r="T36" s="362" t="str">
        <f t="shared" si="0"/>
        <v>産地戦略</v>
      </c>
      <c r="U36" s="325" t="s">
        <v>442</v>
      </c>
      <c r="V36" s="324" t="s">
        <v>447</v>
      </c>
      <c r="W36" s="323" t="s">
        <v>448</v>
      </c>
    </row>
    <row r="37" spans="1:23" s="17" customFormat="1" ht="50.1" customHeight="1" x14ac:dyDescent="0.15">
      <c r="A37" s="59" t="s">
        <v>848</v>
      </c>
      <c r="B37" s="92" t="s">
        <v>916</v>
      </c>
      <c r="C37" s="92">
        <v>1</v>
      </c>
      <c r="D37" s="140" t="s">
        <v>432</v>
      </c>
      <c r="E37" s="121" t="s">
        <v>917</v>
      </c>
      <c r="F37" s="121" t="s">
        <v>474</v>
      </c>
      <c r="G37" s="121" t="s">
        <v>451</v>
      </c>
      <c r="H37" s="121"/>
      <c r="I37" s="121"/>
      <c r="J37" s="121"/>
      <c r="K37" s="121"/>
      <c r="L37" s="121"/>
      <c r="M37" s="121" t="s">
        <v>114</v>
      </c>
      <c r="N37" s="121"/>
      <c r="O37" s="121"/>
      <c r="P37" s="345" t="s">
        <v>918</v>
      </c>
      <c r="Q37" s="345" t="s">
        <v>918</v>
      </c>
      <c r="R37" s="361" t="str">
        <f t="shared" si="1"/>
        <v>掲載ページ</v>
      </c>
      <c r="S37" s="361" t="str">
        <f t="shared" si="2"/>
        <v>マニュアル</v>
      </c>
      <c r="T37" s="362" t="str">
        <f t="shared" si="0"/>
        <v>産地戦略</v>
      </c>
      <c r="U37" s="305" t="s">
        <v>919</v>
      </c>
      <c r="V37" s="322" t="s">
        <v>920</v>
      </c>
      <c r="W37" s="321" t="s">
        <v>921</v>
      </c>
    </row>
    <row r="38" spans="1:23" s="17" customFormat="1" ht="50.1" customHeight="1" x14ac:dyDescent="0.15">
      <c r="A38" s="59" t="s">
        <v>848</v>
      </c>
      <c r="B38" s="92" t="s">
        <v>916</v>
      </c>
      <c r="C38" s="92">
        <v>2</v>
      </c>
      <c r="D38" s="140" t="s">
        <v>432</v>
      </c>
      <c r="E38" s="121" t="s">
        <v>922</v>
      </c>
      <c r="F38" s="121" t="s">
        <v>265</v>
      </c>
      <c r="G38" s="121" t="s">
        <v>265</v>
      </c>
      <c r="H38" s="121"/>
      <c r="I38" s="121" t="s">
        <v>114</v>
      </c>
      <c r="J38" s="121"/>
      <c r="K38" s="121"/>
      <c r="L38" s="121"/>
      <c r="M38" s="121"/>
      <c r="N38" s="123"/>
      <c r="O38" s="121"/>
      <c r="P38" s="345" t="s">
        <v>923</v>
      </c>
      <c r="Q38" s="345" t="s">
        <v>924</v>
      </c>
      <c r="R38" s="361" t="str">
        <f t="shared" si="1"/>
        <v>掲載ページ</v>
      </c>
      <c r="S38" s="361" t="str">
        <f t="shared" si="2"/>
        <v>マニュアル</v>
      </c>
      <c r="T38" s="362" t="str">
        <f t="shared" si="0"/>
        <v>産地戦略</v>
      </c>
      <c r="U38" s="95" t="s">
        <v>925</v>
      </c>
      <c r="V38" s="319" t="s">
        <v>926</v>
      </c>
      <c r="W38" s="320" t="s">
        <v>927</v>
      </c>
    </row>
    <row r="39" spans="1:23" s="11" customFormat="1" ht="50.1" customHeight="1" x14ac:dyDescent="0.15">
      <c r="A39" s="59" t="s">
        <v>848</v>
      </c>
      <c r="B39" s="92" t="s">
        <v>916</v>
      </c>
      <c r="C39" s="92">
        <v>4</v>
      </c>
      <c r="D39" s="140" t="s">
        <v>432</v>
      </c>
      <c r="E39" s="121" t="s">
        <v>928</v>
      </c>
      <c r="F39" s="121" t="s">
        <v>929</v>
      </c>
      <c r="G39" s="121" t="s">
        <v>426</v>
      </c>
      <c r="H39" s="121" t="s">
        <v>114</v>
      </c>
      <c r="I39" s="121"/>
      <c r="J39" s="121"/>
      <c r="K39" s="121"/>
      <c r="L39" s="121"/>
      <c r="M39" s="121"/>
      <c r="N39" s="121"/>
      <c r="O39" s="121"/>
      <c r="P39" s="345" t="s">
        <v>930</v>
      </c>
      <c r="Q39" s="345" t="s">
        <v>931</v>
      </c>
      <c r="R39" s="361" t="str">
        <f t="shared" si="1"/>
        <v>掲載ページ</v>
      </c>
      <c r="S39" s="361" t="str">
        <f t="shared" si="2"/>
        <v>マニュアル</v>
      </c>
      <c r="T39" s="362" t="str">
        <f t="shared" si="0"/>
        <v>産地戦略</v>
      </c>
      <c r="U39" s="290" t="s">
        <v>932</v>
      </c>
      <c r="V39" s="302" t="s">
        <v>933</v>
      </c>
      <c r="W39" s="313" t="s">
        <v>934</v>
      </c>
    </row>
    <row r="40" spans="1:23" s="11" customFormat="1" ht="50.1" customHeight="1" x14ac:dyDescent="0.15">
      <c r="A40" s="59" t="s">
        <v>848</v>
      </c>
      <c r="B40" s="92" t="s">
        <v>916</v>
      </c>
      <c r="C40" s="92">
        <v>5</v>
      </c>
      <c r="D40" s="140" t="s">
        <v>432</v>
      </c>
      <c r="E40" s="121" t="s">
        <v>935</v>
      </c>
      <c r="F40" s="121" t="s">
        <v>936</v>
      </c>
      <c r="G40" s="121" t="s">
        <v>426</v>
      </c>
      <c r="H40" s="121" t="s">
        <v>114</v>
      </c>
      <c r="I40" s="121"/>
      <c r="J40" s="121"/>
      <c r="K40" s="121"/>
      <c r="L40" s="121"/>
      <c r="M40" s="121"/>
      <c r="N40" s="121"/>
      <c r="O40" s="121" t="s">
        <v>114</v>
      </c>
      <c r="P40" s="345" t="s">
        <v>937</v>
      </c>
      <c r="Q40" s="345" t="s">
        <v>938</v>
      </c>
      <c r="R40" s="361" t="str">
        <f t="shared" si="1"/>
        <v>掲載ページ</v>
      </c>
      <c r="S40" s="361" t="str">
        <f t="shared" si="2"/>
        <v>マニュアル</v>
      </c>
      <c r="T40" s="362" t="str">
        <f t="shared" si="0"/>
        <v>産地戦略</v>
      </c>
      <c r="U40" s="95" t="s">
        <v>939</v>
      </c>
      <c r="V40" s="319" t="s">
        <v>940</v>
      </c>
      <c r="W40" s="318" t="s">
        <v>941</v>
      </c>
    </row>
    <row r="41" spans="1:23" s="11" customFormat="1" ht="99.95" customHeight="1" x14ac:dyDescent="0.15">
      <c r="A41" s="17" t="s">
        <v>1457</v>
      </c>
      <c r="B41" s="240" t="s">
        <v>942</v>
      </c>
      <c r="C41" s="240" t="s">
        <v>849</v>
      </c>
      <c r="D41" s="160" t="s">
        <v>62</v>
      </c>
      <c r="E41" s="159" t="s">
        <v>63</v>
      </c>
      <c r="F41" s="159" t="s">
        <v>1485</v>
      </c>
      <c r="G41" s="159" t="s">
        <v>1486</v>
      </c>
      <c r="H41" s="157"/>
      <c r="I41" s="157" t="s">
        <v>23</v>
      </c>
      <c r="J41" s="158"/>
      <c r="K41" s="157"/>
      <c r="L41" s="157"/>
      <c r="M41" s="157"/>
      <c r="N41" s="157"/>
      <c r="O41" s="157"/>
      <c r="P41" s="349" t="s">
        <v>1487</v>
      </c>
      <c r="Q41" s="349" t="s">
        <v>1488</v>
      </c>
      <c r="R41" s="361" t="str">
        <f t="shared" si="1"/>
        <v>掲載ページ</v>
      </c>
      <c r="S41" s="361" t="str">
        <f t="shared" si="2"/>
        <v>マニュアル</v>
      </c>
      <c r="T41" s="362" t="str">
        <f t="shared" si="0"/>
        <v>産地戦略</v>
      </c>
      <c r="U41" s="155" t="s">
        <v>1489</v>
      </c>
      <c r="V41" s="34" t="s">
        <v>65</v>
      </c>
      <c r="W41" s="46" t="s">
        <v>66</v>
      </c>
    </row>
    <row r="42" spans="1:23" s="11" customFormat="1" ht="50.1" customHeight="1" x14ac:dyDescent="0.15">
      <c r="A42" s="17" t="s">
        <v>1457</v>
      </c>
      <c r="B42" s="240" t="s">
        <v>942</v>
      </c>
      <c r="C42" s="240" t="s">
        <v>1458</v>
      </c>
      <c r="D42" s="160" t="s">
        <v>62</v>
      </c>
      <c r="E42" s="159" t="s">
        <v>67</v>
      </c>
      <c r="F42" s="159" t="s">
        <v>68</v>
      </c>
      <c r="G42" s="159" t="s">
        <v>69</v>
      </c>
      <c r="H42" s="157"/>
      <c r="I42" s="157" t="s">
        <v>23</v>
      </c>
      <c r="J42" s="158"/>
      <c r="K42" s="157"/>
      <c r="L42" s="157"/>
      <c r="M42" s="157" t="s">
        <v>23</v>
      </c>
      <c r="N42" s="157"/>
      <c r="O42" s="157"/>
      <c r="P42" s="349" t="s">
        <v>1490</v>
      </c>
      <c r="Q42" s="349" t="s">
        <v>1491</v>
      </c>
      <c r="R42" s="361" t="str">
        <f t="shared" si="1"/>
        <v>掲載ページ</v>
      </c>
      <c r="S42" s="361" t="str">
        <f t="shared" si="2"/>
        <v>マニュアル</v>
      </c>
      <c r="T42" s="362" t="str">
        <f t="shared" si="0"/>
        <v>産地戦略</v>
      </c>
      <c r="U42" s="155" t="s">
        <v>1492</v>
      </c>
      <c r="V42" s="35" t="s">
        <v>70</v>
      </c>
      <c r="W42" s="21" t="s">
        <v>71</v>
      </c>
    </row>
    <row r="43" spans="1:23" s="11" customFormat="1" ht="50.1" customHeight="1" x14ac:dyDescent="0.15">
      <c r="A43" s="17" t="s">
        <v>1457</v>
      </c>
      <c r="B43" s="240" t="s">
        <v>942</v>
      </c>
      <c r="C43" s="240" t="s">
        <v>865</v>
      </c>
      <c r="D43" s="160" t="s">
        <v>62</v>
      </c>
      <c r="E43" s="159" t="s">
        <v>72</v>
      </c>
      <c r="F43" s="159" t="s">
        <v>73</v>
      </c>
      <c r="G43" s="159" t="s">
        <v>37</v>
      </c>
      <c r="H43" s="157"/>
      <c r="I43" s="157" t="s">
        <v>23</v>
      </c>
      <c r="J43" s="158"/>
      <c r="K43" s="157"/>
      <c r="L43" s="157"/>
      <c r="M43" s="157" t="s">
        <v>23</v>
      </c>
      <c r="N43" s="157"/>
      <c r="O43" s="157"/>
      <c r="P43" s="349" t="s">
        <v>1493</v>
      </c>
      <c r="Q43" s="349" t="s">
        <v>1494</v>
      </c>
      <c r="R43" s="361" t="str">
        <f t="shared" si="1"/>
        <v>掲載ページ</v>
      </c>
      <c r="S43" s="361" t="str">
        <f t="shared" si="2"/>
        <v>マニュアル</v>
      </c>
      <c r="T43" s="362" t="str">
        <f t="shared" si="0"/>
        <v>産地戦略</v>
      </c>
      <c r="U43" s="155" t="s">
        <v>1492</v>
      </c>
      <c r="V43" s="35" t="s">
        <v>74</v>
      </c>
      <c r="W43" s="21" t="s">
        <v>75</v>
      </c>
    </row>
    <row r="44" spans="1:23" s="17" customFormat="1" ht="50.1" customHeight="1" x14ac:dyDescent="0.15">
      <c r="A44" s="17" t="s">
        <v>1457</v>
      </c>
      <c r="B44" s="240" t="s">
        <v>942</v>
      </c>
      <c r="C44" s="240" t="s">
        <v>884</v>
      </c>
      <c r="D44" s="160" t="s">
        <v>62</v>
      </c>
      <c r="E44" s="159" t="s">
        <v>76</v>
      </c>
      <c r="F44" s="159" t="s">
        <v>77</v>
      </c>
      <c r="G44" s="159" t="s">
        <v>37</v>
      </c>
      <c r="H44" s="157"/>
      <c r="I44" s="158"/>
      <c r="J44" s="157" t="s">
        <v>23</v>
      </c>
      <c r="K44" s="158"/>
      <c r="L44" s="157"/>
      <c r="M44" s="157"/>
      <c r="N44" s="158"/>
      <c r="O44" s="157"/>
      <c r="P44" s="349" t="s">
        <v>1495</v>
      </c>
      <c r="Q44" s="349" t="s">
        <v>1496</v>
      </c>
      <c r="R44" s="361" t="str">
        <f t="shared" si="1"/>
        <v>掲載ページ</v>
      </c>
      <c r="S44" s="361" t="str">
        <f t="shared" si="2"/>
        <v>マニュアル</v>
      </c>
      <c r="T44" s="362" t="str">
        <f t="shared" si="0"/>
        <v>産地戦略</v>
      </c>
      <c r="U44" s="155" t="s">
        <v>1497</v>
      </c>
      <c r="V44" s="44" t="s">
        <v>78</v>
      </c>
      <c r="W44" s="45" t="s">
        <v>79</v>
      </c>
    </row>
    <row r="45" spans="1:23" s="17" customFormat="1" ht="50.1" customHeight="1" x14ac:dyDescent="0.15">
      <c r="A45" s="17" t="s">
        <v>1457</v>
      </c>
      <c r="B45" s="240" t="s">
        <v>942</v>
      </c>
      <c r="C45" s="240" t="s">
        <v>916</v>
      </c>
      <c r="D45" s="160" t="s">
        <v>80</v>
      </c>
      <c r="E45" s="159" t="s">
        <v>81</v>
      </c>
      <c r="F45" s="158" t="s">
        <v>82</v>
      </c>
      <c r="G45" s="159" t="s">
        <v>83</v>
      </c>
      <c r="H45" s="157" t="s">
        <v>23</v>
      </c>
      <c r="I45" s="157"/>
      <c r="J45" s="158"/>
      <c r="K45" s="157"/>
      <c r="L45" s="157"/>
      <c r="M45" s="157" t="s">
        <v>23</v>
      </c>
      <c r="N45" s="157"/>
      <c r="O45" s="157"/>
      <c r="P45" s="349" t="s">
        <v>1498</v>
      </c>
      <c r="Q45" s="349" t="s">
        <v>1494</v>
      </c>
      <c r="R45" s="361" t="str">
        <f t="shared" si="1"/>
        <v>掲載ページ</v>
      </c>
      <c r="S45" s="361" t="str">
        <f t="shared" si="2"/>
        <v>マニュアル</v>
      </c>
      <c r="T45" s="362" t="str">
        <f t="shared" si="0"/>
        <v>産地戦略</v>
      </c>
      <c r="U45" s="155" t="s">
        <v>1499</v>
      </c>
      <c r="V45" s="295" t="s">
        <v>84</v>
      </c>
      <c r="W45" s="317" t="s">
        <v>85</v>
      </c>
    </row>
    <row r="46" spans="1:23" s="17" customFormat="1" ht="69.95" customHeight="1" x14ac:dyDescent="0.15">
      <c r="A46" s="17" t="s">
        <v>1457</v>
      </c>
      <c r="B46" s="240" t="s">
        <v>942</v>
      </c>
      <c r="C46" s="240" t="s">
        <v>942</v>
      </c>
      <c r="D46" s="160" t="s">
        <v>62</v>
      </c>
      <c r="E46" s="159" t="s">
        <v>86</v>
      </c>
      <c r="F46" s="159" t="s">
        <v>87</v>
      </c>
      <c r="G46" s="159" t="s">
        <v>31</v>
      </c>
      <c r="H46" s="157" t="s">
        <v>23</v>
      </c>
      <c r="I46" s="157"/>
      <c r="J46" s="158"/>
      <c r="K46" s="157"/>
      <c r="L46" s="157"/>
      <c r="M46" s="157"/>
      <c r="N46" s="157"/>
      <c r="O46" s="359" t="s">
        <v>23</v>
      </c>
      <c r="P46" s="349" t="s">
        <v>1500</v>
      </c>
      <c r="Q46" s="349" t="s">
        <v>1501</v>
      </c>
      <c r="R46" s="361" t="str">
        <f t="shared" si="1"/>
        <v>掲載ページ</v>
      </c>
      <c r="S46" s="361" t="str">
        <f t="shared" si="2"/>
        <v>マニュアル</v>
      </c>
      <c r="T46" s="362" t="str">
        <f t="shared" si="0"/>
        <v>産地戦略</v>
      </c>
      <c r="U46" s="155" t="s">
        <v>1502</v>
      </c>
      <c r="V46" s="34" t="s">
        <v>88</v>
      </c>
      <c r="W46" s="45" t="s">
        <v>89</v>
      </c>
    </row>
    <row r="47" spans="1:23" s="17" customFormat="1" ht="50.1" customHeight="1" x14ac:dyDescent="0.15">
      <c r="A47" s="48" t="s">
        <v>1456</v>
      </c>
      <c r="B47" s="237" t="s">
        <v>942</v>
      </c>
      <c r="C47" s="236" t="s">
        <v>1458</v>
      </c>
      <c r="D47" s="352" t="s">
        <v>449</v>
      </c>
      <c r="E47" s="353" t="s">
        <v>450</v>
      </c>
      <c r="F47" s="353" t="s">
        <v>68</v>
      </c>
      <c r="G47" s="353" t="s">
        <v>451</v>
      </c>
      <c r="H47" s="145" t="s">
        <v>400</v>
      </c>
      <c r="I47" s="145" t="s">
        <v>114</v>
      </c>
      <c r="J47" s="145" t="s">
        <v>400</v>
      </c>
      <c r="K47" s="145" t="s">
        <v>400</v>
      </c>
      <c r="L47" s="145" t="s">
        <v>400</v>
      </c>
      <c r="M47" s="145" t="s">
        <v>114</v>
      </c>
      <c r="N47" s="145" t="s">
        <v>400</v>
      </c>
      <c r="O47" s="145" t="s">
        <v>400</v>
      </c>
      <c r="P47" s="348" t="s">
        <v>452</v>
      </c>
      <c r="Q47" s="348" t="s">
        <v>1503</v>
      </c>
      <c r="R47" s="361" t="str">
        <f t="shared" si="1"/>
        <v>掲載ページ</v>
      </c>
      <c r="S47" s="361" t="str">
        <f t="shared" si="2"/>
        <v>マニュアル</v>
      </c>
      <c r="T47" s="362" t="str">
        <f t="shared" si="0"/>
        <v>産地戦略</v>
      </c>
      <c r="U47" s="23" t="s">
        <v>453</v>
      </c>
      <c r="V47" s="296" t="s">
        <v>454</v>
      </c>
      <c r="W47" s="316" t="s">
        <v>455</v>
      </c>
    </row>
    <row r="48" spans="1:23" s="17" customFormat="1" ht="69.95" customHeight="1" x14ac:dyDescent="0.15">
      <c r="A48" s="270" t="s">
        <v>948</v>
      </c>
      <c r="B48" s="269">
        <v>8</v>
      </c>
      <c r="C48" s="268">
        <v>3</v>
      </c>
      <c r="D48" s="127" t="s">
        <v>62</v>
      </c>
      <c r="E48" s="121" t="s">
        <v>949</v>
      </c>
      <c r="F48" s="141" t="s">
        <v>951</v>
      </c>
      <c r="G48" s="121" t="s">
        <v>950</v>
      </c>
      <c r="H48" s="121"/>
      <c r="I48" s="121" t="s">
        <v>114</v>
      </c>
      <c r="J48" s="121"/>
      <c r="K48" s="121"/>
      <c r="L48" s="121"/>
      <c r="M48" s="121" t="s">
        <v>114</v>
      </c>
      <c r="N48" s="121"/>
      <c r="O48" s="121"/>
      <c r="P48" s="345" t="s">
        <v>952</v>
      </c>
      <c r="Q48" s="345" t="s">
        <v>953</v>
      </c>
      <c r="R48" s="361" t="str">
        <f t="shared" si="1"/>
        <v>掲載ページ</v>
      </c>
      <c r="S48" s="361" t="str">
        <f t="shared" si="2"/>
        <v>マニュアル</v>
      </c>
      <c r="T48" s="362" t="str">
        <f t="shared" si="0"/>
        <v>産地戦略</v>
      </c>
      <c r="U48" s="344" t="s">
        <v>954</v>
      </c>
      <c r="V48" s="289" t="s">
        <v>1691</v>
      </c>
      <c r="W48" s="41" t="s">
        <v>1692</v>
      </c>
    </row>
    <row r="49" spans="1:23" s="17" customFormat="1" ht="50.1" customHeight="1" x14ac:dyDescent="0.15">
      <c r="A49" s="59" t="s">
        <v>848</v>
      </c>
      <c r="B49" s="92" t="s">
        <v>942</v>
      </c>
      <c r="C49" s="92">
        <v>1</v>
      </c>
      <c r="D49" s="140" t="s">
        <v>449</v>
      </c>
      <c r="E49" s="121" t="s">
        <v>943</v>
      </c>
      <c r="F49" s="121" t="s">
        <v>68</v>
      </c>
      <c r="G49" s="121" t="s">
        <v>451</v>
      </c>
      <c r="H49" s="121"/>
      <c r="I49" s="121" t="s">
        <v>114</v>
      </c>
      <c r="J49" s="121"/>
      <c r="K49" s="121"/>
      <c r="L49" s="121"/>
      <c r="M49" s="121" t="s">
        <v>114</v>
      </c>
      <c r="N49" s="121"/>
      <c r="O49" s="121"/>
      <c r="P49" s="345" t="s">
        <v>944</v>
      </c>
      <c r="Q49" s="345" t="s">
        <v>918</v>
      </c>
      <c r="R49" s="361" t="str">
        <f t="shared" si="1"/>
        <v>掲載ページ</v>
      </c>
      <c r="S49" s="361" t="str">
        <f t="shared" si="2"/>
        <v>マニュアル</v>
      </c>
      <c r="T49" s="362" t="str">
        <f t="shared" si="0"/>
        <v>産地戦略</v>
      </c>
      <c r="U49" s="95" t="s">
        <v>945</v>
      </c>
      <c r="V49" s="304" t="s">
        <v>946</v>
      </c>
      <c r="W49" s="312" t="s">
        <v>947</v>
      </c>
    </row>
    <row r="50" spans="1:23" s="17" customFormat="1" ht="50.1" customHeight="1" x14ac:dyDescent="0.15">
      <c r="A50" s="17" t="s">
        <v>1457</v>
      </c>
      <c r="B50" s="240" t="s">
        <v>955</v>
      </c>
      <c r="C50" s="240" t="s">
        <v>849</v>
      </c>
      <c r="D50" s="160" t="s">
        <v>90</v>
      </c>
      <c r="E50" s="159" t="s">
        <v>91</v>
      </c>
      <c r="F50" s="158" t="s">
        <v>92</v>
      </c>
      <c r="G50" s="159" t="s">
        <v>37</v>
      </c>
      <c r="H50" s="157" t="s">
        <v>23</v>
      </c>
      <c r="I50" s="157"/>
      <c r="J50" s="158"/>
      <c r="K50" s="157"/>
      <c r="L50" s="157"/>
      <c r="M50" s="157"/>
      <c r="N50" s="157"/>
      <c r="O50" s="157"/>
      <c r="P50" s="349" t="s">
        <v>1504</v>
      </c>
      <c r="Q50" s="349" t="s">
        <v>1504</v>
      </c>
      <c r="R50" s="361" t="str">
        <f t="shared" si="1"/>
        <v>掲載ページ</v>
      </c>
      <c r="S50" s="361" t="str">
        <f t="shared" si="2"/>
        <v>マニュアル</v>
      </c>
      <c r="T50" s="362" t="str">
        <f t="shared" si="0"/>
        <v>産地戦略</v>
      </c>
      <c r="U50" s="155" t="s">
        <v>461</v>
      </c>
      <c r="V50" s="34" t="s">
        <v>93</v>
      </c>
      <c r="W50" s="45" t="s">
        <v>94</v>
      </c>
    </row>
    <row r="51" spans="1:23" s="17" customFormat="1" ht="50.1" customHeight="1" x14ac:dyDescent="0.15">
      <c r="A51" s="17" t="s">
        <v>1457</v>
      </c>
      <c r="B51" s="240" t="s">
        <v>955</v>
      </c>
      <c r="C51" s="240" t="s">
        <v>1458</v>
      </c>
      <c r="D51" s="160" t="s">
        <v>90</v>
      </c>
      <c r="E51" s="159" t="s">
        <v>91</v>
      </c>
      <c r="F51" s="158" t="s">
        <v>95</v>
      </c>
      <c r="G51" s="159" t="s">
        <v>96</v>
      </c>
      <c r="H51" s="157"/>
      <c r="I51" s="157" t="s">
        <v>23</v>
      </c>
      <c r="J51" s="158"/>
      <c r="K51" s="157"/>
      <c r="L51" s="157"/>
      <c r="M51" s="157"/>
      <c r="N51" s="157"/>
      <c r="O51" s="157"/>
      <c r="P51" s="349" t="s">
        <v>1505</v>
      </c>
      <c r="Q51" s="349" t="s">
        <v>1506</v>
      </c>
      <c r="R51" s="361" t="str">
        <f t="shared" si="1"/>
        <v>掲載ページ</v>
      </c>
      <c r="S51" s="361" t="str">
        <f t="shared" si="2"/>
        <v>マニュアル</v>
      </c>
      <c r="T51" s="362" t="str">
        <f t="shared" si="0"/>
        <v>産地戦略</v>
      </c>
      <c r="U51" s="155" t="s">
        <v>461</v>
      </c>
      <c r="V51" s="34" t="s">
        <v>97</v>
      </c>
      <c r="W51" s="47" t="s">
        <v>98</v>
      </c>
    </row>
    <row r="52" spans="1:23" s="17" customFormat="1" ht="99.95" customHeight="1" x14ac:dyDescent="0.15">
      <c r="A52" s="17" t="s">
        <v>1457</v>
      </c>
      <c r="B52" s="240" t="s">
        <v>955</v>
      </c>
      <c r="C52" s="240" t="s">
        <v>865</v>
      </c>
      <c r="D52" s="160" t="s">
        <v>90</v>
      </c>
      <c r="E52" s="159" t="s">
        <v>91</v>
      </c>
      <c r="F52" s="158" t="s">
        <v>99</v>
      </c>
      <c r="G52" s="159" t="s">
        <v>31</v>
      </c>
      <c r="H52" s="157" t="s">
        <v>23</v>
      </c>
      <c r="I52" s="157" t="s">
        <v>23</v>
      </c>
      <c r="J52" s="158"/>
      <c r="K52" s="157"/>
      <c r="L52" s="157"/>
      <c r="M52" s="157"/>
      <c r="N52" s="157"/>
      <c r="O52" s="157"/>
      <c r="P52" s="349" t="s">
        <v>1507</v>
      </c>
      <c r="Q52" s="349" t="s">
        <v>1508</v>
      </c>
      <c r="R52" s="361" t="str">
        <f t="shared" si="1"/>
        <v>掲載ページ</v>
      </c>
      <c r="S52" s="361" t="str">
        <f t="shared" si="2"/>
        <v>マニュアル</v>
      </c>
      <c r="T52" s="362" t="str">
        <f t="shared" si="0"/>
        <v>産地戦略</v>
      </c>
      <c r="U52" s="155" t="s">
        <v>461</v>
      </c>
      <c r="V52" s="34" t="s">
        <v>100</v>
      </c>
      <c r="W52" s="26" t="s">
        <v>101</v>
      </c>
    </row>
    <row r="53" spans="1:23" s="17" customFormat="1" ht="50.1" customHeight="1" x14ac:dyDescent="0.15">
      <c r="A53" s="48" t="s">
        <v>1456</v>
      </c>
      <c r="B53" s="237" t="s">
        <v>955</v>
      </c>
      <c r="C53" s="236">
        <v>3</v>
      </c>
      <c r="D53" s="391" t="s">
        <v>456</v>
      </c>
      <c r="E53" s="390" t="s">
        <v>456</v>
      </c>
      <c r="F53" s="390" t="s">
        <v>463</v>
      </c>
      <c r="G53" s="390" t="s">
        <v>464</v>
      </c>
      <c r="H53" s="393" t="s">
        <v>400</v>
      </c>
      <c r="I53" s="393" t="s">
        <v>114</v>
      </c>
      <c r="J53" s="393" t="s">
        <v>400</v>
      </c>
      <c r="K53" s="393" t="s">
        <v>400</v>
      </c>
      <c r="L53" s="393" t="s">
        <v>400</v>
      </c>
      <c r="M53" s="393" t="s">
        <v>400</v>
      </c>
      <c r="N53" s="393" t="s">
        <v>400</v>
      </c>
      <c r="O53" s="393" t="s">
        <v>400</v>
      </c>
      <c r="P53" s="396" t="s">
        <v>465</v>
      </c>
      <c r="Q53" s="396" t="s">
        <v>466</v>
      </c>
      <c r="R53" s="394" t="str">
        <f>IF(OR(U53="",U53="準備中"),"準備中",HYPERLINK(U53,R$5))</f>
        <v>掲載ページ</v>
      </c>
      <c r="S53" s="361" t="str">
        <f>IF(OR(V53="","準備中"),"準備中",HYPERLINK(V53,"マニュアル（鶏ふん堆肥）"))</f>
        <v>マニュアル（鶏ふん堆肥）</v>
      </c>
      <c r="T53" s="395" t="str">
        <f>IF(OR(W53="","準備中"),"準備中",HYPERLINK(W53,T$5))</f>
        <v>産地戦略</v>
      </c>
      <c r="U53" s="102" t="s">
        <v>461</v>
      </c>
      <c r="V53" s="35" t="s">
        <v>467</v>
      </c>
      <c r="W53" s="370" t="s">
        <v>1694</v>
      </c>
    </row>
    <row r="54" spans="1:23" s="17" customFormat="1" ht="50.1" customHeight="1" x14ac:dyDescent="0.15">
      <c r="A54" s="48" t="s">
        <v>1456</v>
      </c>
      <c r="B54" s="237">
        <v>9</v>
      </c>
      <c r="C54" s="236">
        <v>3</v>
      </c>
      <c r="D54" s="392"/>
      <c r="E54" s="390"/>
      <c r="F54" s="390"/>
      <c r="G54" s="390"/>
      <c r="H54" s="393"/>
      <c r="I54" s="393"/>
      <c r="J54" s="393"/>
      <c r="K54" s="393"/>
      <c r="L54" s="393"/>
      <c r="M54" s="393"/>
      <c r="N54" s="393"/>
      <c r="O54" s="393"/>
      <c r="P54" s="396"/>
      <c r="Q54" s="396"/>
      <c r="R54" s="394"/>
      <c r="S54" s="361" t="str">
        <f>IF(OR(V54="","準備中"),"準備中",HYPERLINK(V54,"マニュアル（豚ぷん堆肥）"))</f>
        <v>マニュアル（豚ぷん堆肥）</v>
      </c>
      <c r="T54" s="395"/>
      <c r="U54" s="315"/>
      <c r="V54" s="35" t="s">
        <v>468</v>
      </c>
      <c r="W54" s="314"/>
    </row>
    <row r="55" spans="1:23" s="17" customFormat="1" ht="50.1" customHeight="1" x14ac:dyDescent="0.15">
      <c r="A55" s="48" t="s">
        <v>1456</v>
      </c>
      <c r="B55" s="237" t="s">
        <v>955</v>
      </c>
      <c r="C55" s="236" t="s">
        <v>1458</v>
      </c>
      <c r="D55" s="352" t="s">
        <v>456</v>
      </c>
      <c r="E55" s="353" t="s">
        <v>457</v>
      </c>
      <c r="F55" s="353" t="s">
        <v>458</v>
      </c>
      <c r="G55" s="353" t="s">
        <v>31</v>
      </c>
      <c r="H55" s="145" t="s">
        <v>114</v>
      </c>
      <c r="I55" s="145" t="s">
        <v>400</v>
      </c>
      <c r="J55" s="145" t="s">
        <v>400</v>
      </c>
      <c r="K55" s="145" t="s">
        <v>400</v>
      </c>
      <c r="L55" s="145" t="s">
        <v>400</v>
      </c>
      <c r="M55" s="145" t="s">
        <v>400</v>
      </c>
      <c r="N55" s="145" t="s">
        <v>400</v>
      </c>
      <c r="O55" s="145" t="s">
        <v>400</v>
      </c>
      <c r="P55" s="348" t="s">
        <v>459</v>
      </c>
      <c r="Q55" s="348" t="s">
        <v>460</v>
      </c>
      <c r="R55" s="361" t="str">
        <f>IF(OR(U55="",U55="準備中"),"準備中",HYPERLINK(U55,R$5))</f>
        <v>掲載ページ</v>
      </c>
      <c r="S55" s="361" t="str">
        <f t="shared" ref="S55:S85" si="3">IF(OR(V55="","準備中"),"準備中",HYPERLINK(V55,S$5))</f>
        <v>マニュアル</v>
      </c>
      <c r="T55" s="362" t="str">
        <f t="shared" ref="T55:T85" si="4">IF(OR(W55="","準備中"),"準備中",HYPERLINK(W55,T$5))</f>
        <v>産地戦略</v>
      </c>
      <c r="U55" s="102" t="s">
        <v>461</v>
      </c>
      <c r="V55" s="369" t="s">
        <v>462</v>
      </c>
      <c r="W55" s="370" t="s">
        <v>1693</v>
      </c>
    </row>
    <row r="56" spans="1:23" s="11" customFormat="1" ht="50.1" customHeight="1" x14ac:dyDescent="0.15">
      <c r="A56" s="48" t="s">
        <v>1456</v>
      </c>
      <c r="B56" s="237" t="s">
        <v>955</v>
      </c>
      <c r="C56" s="236" t="s">
        <v>884</v>
      </c>
      <c r="D56" s="352" t="s">
        <v>456</v>
      </c>
      <c r="E56" s="353" t="s">
        <v>456</v>
      </c>
      <c r="F56" s="353" t="s">
        <v>469</v>
      </c>
      <c r="G56" s="353" t="s">
        <v>31</v>
      </c>
      <c r="H56" s="145" t="s">
        <v>114</v>
      </c>
      <c r="I56" s="145" t="s">
        <v>400</v>
      </c>
      <c r="J56" s="145" t="s">
        <v>400</v>
      </c>
      <c r="K56" s="145" t="s">
        <v>400</v>
      </c>
      <c r="L56" s="145" t="s">
        <v>400</v>
      </c>
      <c r="M56" s="145" t="s">
        <v>400</v>
      </c>
      <c r="N56" s="145" t="s">
        <v>400</v>
      </c>
      <c r="O56" s="145" t="s">
        <v>400</v>
      </c>
      <c r="P56" s="348" t="s">
        <v>470</v>
      </c>
      <c r="Q56" s="348" t="s">
        <v>471</v>
      </c>
      <c r="R56" s="361" t="str">
        <f t="shared" ref="R56:R85" si="5">IF(OR(U56="",U56="準備中"),"準備中",HYPERLINK(U56,R$5))</f>
        <v>掲載ページ</v>
      </c>
      <c r="S56" s="361" t="str">
        <f t="shared" si="3"/>
        <v>マニュアル</v>
      </c>
      <c r="T56" s="362" t="str">
        <f t="shared" si="4"/>
        <v>産地戦略</v>
      </c>
      <c r="U56" s="102" t="s">
        <v>1695</v>
      </c>
      <c r="V56" s="369" t="s">
        <v>473</v>
      </c>
      <c r="W56" s="371" t="s">
        <v>1696</v>
      </c>
    </row>
    <row r="57" spans="1:23" s="11" customFormat="1" ht="50.1" customHeight="1" x14ac:dyDescent="0.15">
      <c r="A57" s="48" t="s">
        <v>1456</v>
      </c>
      <c r="B57" s="237" t="s">
        <v>955</v>
      </c>
      <c r="C57" s="236" t="s">
        <v>903</v>
      </c>
      <c r="D57" s="352" t="s">
        <v>456</v>
      </c>
      <c r="E57" s="353" t="s">
        <v>456</v>
      </c>
      <c r="F57" s="353" t="s">
        <v>474</v>
      </c>
      <c r="G57" s="353" t="s">
        <v>22</v>
      </c>
      <c r="H57" s="145" t="s">
        <v>400</v>
      </c>
      <c r="I57" s="145" t="s">
        <v>400</v>
      </c>
      <c r="J57" s="145" t="s">
        <v>400</v>
      </c>
      <c r="K57" s="145" t="s">
        <v>400</v>
      </c>
      <c r="L57" s="145" t="s">
        <v>400</v>
      </c>
      <c r="M57" s="145" t="s">
        <v>114</v>
      </c>
      <c r="N57" s="145" t="s">
        <v>400</v>
      </c>
      <c r="O57" s="145" t="s">
        <v>400</v>
      </c>
      <c r="P57" s="348" t="s">
        <v>475</v>
      </c>
      <c r="Q57" s="348" t="s">
        <v>476</v>
      </c>
      <c r="R57" s="361" t="str">
        <f t="shared" si="5"/>
        <v>掲載ページ</v>
      </c>
      <c r="S57" s="361" t="str">
        <f t="shared" si="3"/>
        <v>マニュアル</v>
      </c>
      <c r="T57" s="362" t="str">
        <f t="shared" si="4"/>
        <v>産地戦略</v>
      </c>
      <c r="U57" s="102" t="s">
        <v>461</v>
      </c>
      <c r="V57" s="369" t="s">
        <v>477</v>
      </c>
      <c r="W57" s="371" t="s">
        <v>478</v>
      </c>
    </row>
    <row r="58" spans="1:23" s="11" customFormat="1" ht="50.1" customHeight="1" x14ac:dyDescent="0.15">
      <c r="A58" s="48" t="s">
        <v>1456</v>
      </c>
      <c r="B58" s="237" t="s">
        <v>955</v>
      </c>
      <c r="C58" s="236" t="s">
        <v>942</v>
      </c>
      <c r="D58" s="352" t="s">
        <v>456</v>
      </c>
      <c r="E58" s="353" t="s">
        <v>456</v>
      </c>
      <c r="F58" s="353" t="s">
        <v>479</v>
      </c>
      <c r="G58" s="353" t="s">
        <v>31</v>
      </c>
      <c r="H58" s="145" t="s">
        <v>114</v>
      </c>
      <c r="I58" s="145" t="s">
        <v>400</v>
      </c>
      <c r="J58" s="145" t="s">
        <v>400</v>
      </c>
      <c r="K58" s="145" t="s">
        <v>400</v>
      </c>
      <c r="L58" s="145" t="s">
        <v>400</v>
      </c>
      <c r="M58" s="145" t="s">
        <v>400</v>
      </c>
      <c r="N58" s="145" t="s">
        <v>400</v>
      </c>
      <c r="O58" s="145" t="s">
        <v>400</v>
      </c>
      <c r="P58" s="348" t="s">
        <v>480</v>
      </c>
      <c r="Q58" s="348" t="s">
        <v>481</v>
      </c>
      <c r="R58" s="361" t="str">
        <f t="shared" si="5"/>
        <v>掲載ページ</v>
      </c>
      <c r="S58" s="361" t="str">
        <f t="shared" si="3"/>
        <v>マニュアル</v>
      </c>
      <c r="T58" s="362" t="str">
        <f t="shared" si="4"/>
        <v>産地戦略</v>
      </c>
      <c r="U58" s="102" t="s">
        <v>461</v>
      </c>
      <c r="V58" s="369" t="s">
        <v>482</v>
      </c>
      <c r="W58" s="371" t="s">
        <v>1697</v>
      </c>
    </row>
    <row r="59" spans="1:23" s="11" customFormat="1" ht="50.1" customHeight="1" x14ac:dyDescent="0.15">
      <c r="A59" s="48" t="s">
        <v>1456</v>
      </c>
      <c r="B59" s="237" t="s">
        <v>955</v>
      </c>
      <c r="C59" s="236" t="s">
        <v>955</v>
      </c>
      <c r="D59" s="352" t="s">
        <v>456</v>
      </c>
      <c r="E59" s="353" t="s">
        <v>456</v>
      </c>
      <c r="F59" s="353" t="s">
        <v>479</v>
      </c>
      <c r="G59" s="353" t="s">
        <v>31</v>
      </c>
      <c r="H59" s="145" t="s">
        <v>400</v>
      </c>
      <c r="I59" s="145" t="s">
        <v>400</v>
      </c>
      <c r="J59" s="145" t="s">
        <v>400</v>
      </c>
      <c r="K59" s="145" t="s">
        <v>400</v>
      </c>
      <c r="L59" s="145" t="s">
        <v>400</v>
      </c>
      <c r="M59" s="145" t="s">
        <v>114</v>
      </c>
      <c r="N59" s="145" t="s">
        <v>400</v>
      </c>
      <c r="O59" s="145" t="s">
        <v>400</v>
      </c>
      <c r="P59" s="348" t="s">
        <v>475</v>
      </c>
      <c r="Q59" s="348" t="s">
        <v>476</v>
      </c>
      <c r="R59" s="361" t="str">
        <f t="shared" si="5"/>
        <v>掲載ページ</v>
      </c>
      <c r="S59" s="361" t="str">
        <f t="shared" si="3"/>
        <v>マニュアル</v>
      </c>
      <c r="T59" s="362" t="str">
        <f t="shared" si="4"/>
        <v>産地戦略</v>
      </c>
      <c r="U59" s="102" t="s">
        <v>461</v>
      </c>
      <c r="V59" s="369" t="s">
        <v>483</v>
      </c>
      <c r="W59" s="371" t="s">
        <v>1698</v>
      </c>
    </row>
    <row r="60" spans="1:23" s="17" customFormat="1" ht="50.1" customHeight="1" x14ac:dyDescent="0.15">
      <c r="A60" s="59" t="s">
        <v>848</v>
      </c>
      <c r="B60" s="92" t="s">
        <v>955</v>
      </c>
      <c r="C60" s="92">
        <v>1</v>
      </c>
      <c r="D60" s="140" t="s">
        <v>456</v>
      </c>
      <c r="E60" s="121" t="s">
        <v>456</v>
      </c>
      <c r="F60" s="121" t="s">
        <v>956</v>
      </c>
      <c r="G60" s="121" t="s">
        <v>666</v>
      </c>
      <c r="H60" s="121" t="s">
        <v>114</v>
      </c>
      <c r="I60" s="121"/>
      <c r="J60" s="121"/>
      <c r="K60" s="121"/>
      <c r="L60" s="121"/>
      <c r="M60" s="121"/>
      <c r="N60" s="121"/>
      <c r="O60" s="121"/>
      <c r="P60" s="345" t="s">
        <v>957</v>
      </c>
      <c r="Q60" s="345" t="s">
        <v>957</v>
      </c>
      <c r="R60" s="361" t="str">
        <f t="shared" si="5"/>
        <v>掲載ページ</v>
      </c>
      <c r="S60" s="361" t="str">
        <f t="shared" si="3"/>
        <v>マニュアル</v>
      </c>
      <c r="T60" s="362" t="str">
        <f t="shared" si="4"/>
        <v>産地戦略</v>
      </c>
      <c r="U60" s="293" t="s">
        <v>472</v>
      </c>
      <c r="V60" s="304" t="s">
        <v>958</v>
      </c>
      <c r="W60" s="312" t="s">
        <v>959</v>
      </c>
    </row>
    <row r="61" spans="1:23" s="17" customFormat="1" ht="50.1" customHeight="1" x14ac:dyDescent="0.15">
      <c r="A61" s="59" t="s">
        <v>848</v>
      </c>
      <c r="B61" s="92" t="s">
        <v>955</v>
      </c>
      <c r="C61" s="92">
        <v>2</v>
      </c>
      <c r="D61" s="140" t="s">
        <v>456</v>
      </c>
      <c r="E61" s="121" t="s">
        <v>456</v>
      </c>
      <c r="F61" s="121" t="s">
        <v>265</v>
      </c>
      <c r="G61" s="121" t="s">
        <v>265</v>
      </c>
      <c r="H61" s="121"/>
      <c r="I61" s="121"/>
      <c r="J61" s="121"/>
      <c r="K61" s="121" t="s">
        <v>114</v>
      </c>
      <c r="L61" s="121" t="s">
        <v>114</v>
      </c>
      <c r="M61" s="121"/>
      <c r="N61" s="121"/>
      <c r="O61" s="121"/>
      <c r="P61" s="345" t="s">
        <v>960</v>
      </c>
      <c r="Q61" s="345" t="s">
        <v>961</v>
      </c>
      <c r="R61" s="361" t="str">
        <f t="shared" si="5"/>
        <v>掲載ページ</v>
      </c>
      <c r="S61" s="361" t="str">
        <f t="shared" si="3"/>
        <v>マニュアル</v>
      </c>
      <c r="T61" s="362" t="str">
        <f t="shared" si="4"/>
        <v>産地戦略</v>
      </c>
      <c r="U61" s="293" t="s">
        <v>472</v>
      </c>
      <c r="V61" s="304" t="s">
        <v>962</v>
      </c>
      <c r="W61" s="313" t="s">
        <v>963</v>
      </c>
    </row>
    <row r="62" spans="1:23" s="11" customFormat="1" ht="50.1" customHeight="1" x14ac:dyDescent="0.15">
      <c r="A62" s="59" t="s">
        <v>848</v>
      </c>
      <c r="B62" s="92" t="s">
        <v>955</v>
      </c>
      <c r="C62" s="92">
        <v>3</v>
      </c>
      <c r="D62" s="140" t="s">
        <v>456</v>
      </c>
      <c r="E62" s="121" t="s">
        <v>456</v>
      </c>
      <c r="F62" s="121" t="s">
        <v>265</v>
      </c>
      <c r="G62" s="121" t="s">
        <v>265</v>
      </c>
      <c r="H62" s="121"/>
      <c r="I62" s="121" t="s">
        <v>114</v>
      </c>
      <c r="J62" s="121"/>
      <c r="K62" s="121"/>
      <c r="L62" s="121"/>
      <c r="M62" s="121"/>
      <c r="N62" s="121"/>
      <c r="O62" s="121"/>
      <c r="P62" s="345" t="s">
        <v>964</v>
      </c>
      <c r="Q62" s="345" t="s">
        <v>964</v>
      </c>
      <c r="R62" s="361" t="str">
        <f t="shared" si="5"/>
        <v>掲載ページ</v>
      </c>
      <c r="S62" s="361" t="str">
        <f t="shared" si="3"/>
        <v>マニュアル</v>
      </c>
      <c r="T62" s="362" t="str">
        <f t="shared" si="4"/>
        <v>産地戦略</v>
      </c>
      <c r="U62" s="293" t="s">
        <v>472</v>
      </c>
      <c r="V62" s="304" t="s">
        <v>965</v>
      </c>
      <c r="W62" s="313" t="s">
        <v>966</v>
      </c>
    </row>
    <row r="63" spans="1:23" s="17" customFormat="1" ht="50.1" customHeight="1" x14ac:dyDescent="0.15">
      <c r="A63" s="59" t="s">
        <v>848</v>
      </c>
      <c r="B63" s="92">
        <v>9</v>
      </c>
      <c r="C63" s="92">
        <v>5</v>
      </c>
      <c r="D63" s="140" t="s">
        <v>456</v>
      </c>
      <c r="E63" s="121" t="s">
        <v>456</v>
      </c>
      <c r="F63" s="121" t="s">
        <v>265</v>
      </c>
      <c r="G63" s="121" t="s">
        <v>265</v>
      </c>
      <c r="H63" s="121"/>
      <c r="I63" s="121" t="s">
        <v>114</v>
      </c>
      <c r="J63" s="121"/>
      <c r="K63" s="121"/>
      <c r="L63" s="121"/>
      <c r="M63" s="121"/>
      <c r="N63" s="121"/>
      <c r="O63" s="121"/>
      <c r="P63" s="345" t="s">
        <v>967</v>
      </c>
      <c r="Q63" s="345" t="s">
        <v>961</v>
      </c>
      <c r="R63" s="361" t="str">
        <f t="shared" si="5"/>
        <v>掲載ページ</v>
      </c>
      <c r="S63" s="361" t="str">
        <f t="shared" si="3"/>
        <v>マニュアル</v>
      </c>
      <c r="T63" s="362" t="str">
        <f t="shared" si="4"/>
        <v>産地戦略</v>
      </c>
      <c r="U63" s="293" t="s">
        <v>472</v>
      </c>
      <c r="V63" s="304" t="s">
        <v>968</v>
      </c>
      <c r="W63" s="312" t="s">
        <v>969</v>
      </c>
    </row>
    <row r="64" spans="1:23" s="17" customFormat="1" ht="50.1" customHeight="1" x14ac:dyDescent="0.15">
      <c r="A64" s="17" t="s">
        <v>1457</v>
      </c>
      <c r="B64" s="240" t="s">
        <v>1509</v>
      </c>
      <c r="C64" s="240" t="s">
        <v>884</v>
      </c>
      <c r="D64" s="160" t="s">
        <v>102</v>
      </c>
      <c r="E64" s="159" t="s">
        <v>103</v>
      </c>
      <c r="F64" s="159" t="s">
        <v>104</v>
      </c>
      <c r="G64" s="159" t="s">
        <v>37</v>
      </c>
      <c r="H64" s="157" t="s">
        <v>23</v>
      </c>
      <c r="I64" s="157"/>
      <c r="J64" s="158"/>
      <c r="K64" s="157"/>
      <c r="L64" s="157"/>
      <c r="M64" s="157"/>
      <c r="N64" s="157"/>
      <c r="O64" s="157"/>
      <c r="P64" s="349" t="s">
        <v>1510</v>
      </c>
      <c r="Q64" s="349" t="s">
        <v>1511</v>
      </c>
      <c r="R64" s="361" t="str">
        <f t="shared" si="5"/>
        <v>掲載ページ</v>
      </c>
      <c r="S64" s="361" t="str">
        <f t="shared" si="3"/>
        <v>マニュアル</v>
      </c>
      <c r="T64" s="362" t="str">
        <f t="shared" si="4"/>
        <v>産地戦略</v>
      </c>
      <c r="U64" s="155" t="s">
        <v>1512</v>
      </c>
      <c r="V64" s="34" t="s">
        <v>105</v>
      </c>
      <c r="W64" s="30" t="s">
        <v>106</v>
      </c>
    </row>
    <row r="65" spans="1:23" s="11" customFormat="1" ht="50.1" customHeight="1" x14ac:dyDescent="0.15">
      <c r="A65" s="17" t="s">
        <v>1457</v>
      </c>
      <c r="B65" s="240" t="s">
        <v>1509</v>
      </c>
      <c r="C65" s="240" t="s">
        <v>903</v>
      </c>
      <c r="D65" s="160" t="s">
        <v>102</v>
      </c>
      <c r="E65" s="159" t="s">
        <v>103</v>
      </c>
      <c r="F65" s="159" t="s">
        <v>107</v>
      </c>
      <c r="G65" s="159" t="s">
        <v>108</v>
      </c>
      <c r="H65" s="157"/>
      <c r="I65" s="157" t="s">
        <v>23</v>
      </c>
      <c r="J65" s="158"/>
      <c r="K65" s="157"/>
      <c r="L65" s="157"/>
      <c r="M65" s="157"/>
      <c r="N65" s="157"/>
      <c r="O65" s="157"/>
      <c r="P65" s="349" t="s">
        <v>1513</v>
      </c>
      <c r="Q65" s="349" t="s">
        <v>1514</v>
      </c>
      <c r="R65" s="361" t="str">
        <f t="shared" si="5"/>
        <v>掲載ページ</v>
      </c>
      <c r="S65" s="361" t="str">
        <f t="shared" si="3"/>
        <v>マニュアル</v>
      </c>
      <c r="T65" s="362" t="str">
        <f t="shared" si="4"/>
        <v>産地戦略</v>
      </c>
      <c r="U65" s="155" t="s">
        <v>1512</v>
      </c>
      <c r="V65" s="34" t="s">
        <v>109</v>
      </c>
      <c r="W65" s="12" t="s">
        <v>110</v>
      </c>
    </row>
    <row r="66" spans="1:23" s="17" customFormat="1" ht="50.1" customHeight="1" x14ac:dyDescent="0.15">
      <c r="A66" s="48" t="s">
        <v>1456</v>
      </c>
      <c r="B66" s="237" t="s">
        <v>1509</v>
      </c>
      <c r="C66" s="236" t="s">
        <v>849</v>
      </c>
      <c r="D66" s="352" t="s">
        <v>484</v>
      </c>
      <c r="E66" s="353" t="s">
        <v>484</v>
      </c>
      <c r="F66" s="353" t="s">
        <v>485</v>
      </c>
      <c r="G66" s="353" t="s">
        <v>426</v>
      </c>
      <c r="H66" s="145" t="s">
        <v>114</v>
      </c>
      <c r="I66" s="145" t="s">
        <v>400</v>
      </c>
      <c r="J66" s="145" t="s">
        <v>400</v>
      </c>
      <c r="K66" s="145" t="s">
        <v>400</v>
      </c>
      <c r="L66" s="145" t="s">
        <v>400</v>
      </c>
      <c r="M66" s="145" t="s">
        <v>400</v>
      </c>
      <c r="N66" s="145" t="s">
        <v>400</v>
      </c>
      <c r="O66" s="145" t="s">
        <v>400</v>
      </c>
      <c r="P66" s="348" t="s">
        <v>486</v>
      </c>
      <c r="Q66" s="348" t="s">
        <v>487</v>
      </c>
      <c r="R66" s="361" t="str">
        <f t="shared" si="5"/>
        <v>掲載ページ</v>
      </c>
      <c r="S66" s="361" t="str">
        <f t="shared" si="3"/>
        <v>マニュアル</v>
      </c>
      <c r="T66" s="362" t="str">
        <f t="shared" si="4"/>
        <v>産地戦略</v>
      </c>
      <c r="U66" s="40" t="s">
        <v>488</v>
      </c>
      <c r="V66" s="33" t="s">
        <v>489</v>
      </c>
      <c r="W66" s="26" t="s">
        <v>1699</v>
      </c>
    </row>
    <row r="67" spans="1:23" s="17" customFormat="1" ht="50.1" customHeight="1" x14ac:dyDescent="0.15">
      <c r="A67" s="48" t="s">
        <v>1456</v>
      </c>
      <c r="B67" s="237" t="s">
        <v>1509</v>
      </c>
      <c r="C67" s="236" t="s">
        <v>1458</v>
      </c>
      <c r="D67" s="352" t="s">
        <v>484</v>
      </c>
      <c r="E67" s="353" t="s">
        <v>484</v>
      </c>
      <c r="F67" s="353" t="s">
        <v>490</v>
      </c>
      <c r="G67" s="353" t="s">
        <v>491</v>
      </c>
      <c r="H67" s="145" t="s">
        <v>114</v>
      </c>
      <c r="I67" s="145" t="s">
        <v>114</v>
      </c>
      <c r="J67" s="145" t="s">
        <v>400</v>
      </c>
      <c r="K67" s="145" t="s">
        <v>400</v>
      </c>
      <c r="L67" s="145" t="s">
        <v>400</v>
      </c>
      <c r="M67" s="145" t="s">
        <v>400</v>
      </c>
      <c r="N67" s="145" t="s">
        <v>400</v>
      </c>
      <c r="O67" s="145" t="s">
        <v>400</v>
      </c>
      <c r="P67" s="348" t="s">
        <v>492</v>
      </c>
      <c r="Q67" s="348" t="s">
        <v>493</v>
      </c>
      <c r="R67" s="361" t="str">
        <f t="shared" si="5"/>
        <v>掲載ページ</v>
      </c>
      <c r="S67" s="361" t="str">
        <f t="shared" si="3"/>
        <v>マニュアル</v>
      </c>
      <c r="T67" s="362" t="str">
        <f t="shared" si="4"/>
        <v>産地戦略</v>
      </c>
      <c r="U67" s="40" t="s">
        <v>494</v>
      </c>
      <c r="V67" s="33" t="s">
        <v>1700</v>
      </c>
      <c r="W67" s="26" t="s">
        <v>1701</v>
      </c>
    </row>
    <row r="68" spans="1:23" s="17" customFormat="1" ht="99.95" customHeight="1" x14ac:dyDescent="0.15">
      <c r="A68" s="48" t="s">
        <v>1456</v>
      </c>
      <c r="B68" s="237" t="s">
        <v>1509</v>
      </c>
      <c r="C68" s="236" t="s">
        <v>903</v>
      </c>
      <c r="D68" s="352" t="s">
        <v>484</v>
      </c>
      <c r="E68" s="353" t="s">
        <v>484</v>
      </c>
      <c r="F68" s="353" t="s">
        <v>495</v>
      </c>
      <c r="G68" s="353" t="s">
        <v>491</v>
      </c>
      <c r="H68" s="145" t="s">
        <v>114</v>
      </c>
      <c r="I68" s="145" t="s">
        <v>400</v>
      </c>
      <c r="J68" s="145" t="s">
        <v>400</v>
      </c>
      <c r="K68" s="145" t="s">
        <v>400</v>
      </c>
      <c r="L68" s="145" t="s">
        <v>400</v>
      </c>
      <c r="M68" s="145" t="s">
        <v>400</v>
      </c>
      <c r="N68" s="145" t="s">
        <v>400</v>
      </c>
      <c r="O68" s="145" t="s">
        <v>400</v>
      </c>
      <c r="P68" s="348" t="s">
        <v>1515</v>
      </c>
      <c r="Q68" s="348" t="s">
        <v>496</v>
      </c>
      <c r="R68" s="361" t="str">
        <f t="shared" si="5"/>
        <v>掲載ページ</v>
      </c>
      <c r="S68" s="361" t="str">
        <f t="shared" si="3"/>
        <v>マニュアル</v>
      </c>
      <c r="T68" s="362" t="str">
        <f t="shared" si="4"/>
        <v>産地戦略</v>
      </c>
      <c r="U68" s="40" t="s">
        <v>497</v>
      </c>
      <c r="V68" s="33" t="s">
        <v>498</v>
      </c>
      <c r="W68" s="40" t="s">
        <v>499</v>
      </c>
    </row>
    <row r="69" spans="1:23" s="17" customFormat="1" ht="99.95" customHeight="1" x14ac:dyDescent="0.15">
      <c r="A69" s="48" t="s">
        <v>1456</v>
      </c>
      <c r="B69" s="237" t="s">
        <v>1509</v>
      </c>
      <c r="C69" s="236" t="s">
        <v>1463</v>
      </c>
      <c r="D69" s="352" t="s">
        <v>484</v>
      </c>
      <c r="E69" s="353" t="s">
        <v>484</v>
      </c>
      <c r="F69" s="353" t="s">
        <v>500</v>
      </c>
      <c r="G69" s="353" t="s">
        <v>491</v>
      </c>
      <c r="H69" s="145" t="s">
        <v>114</v>
      </c>
      <c r="I69" s="145" t="s">
        <v>400</v>
      </c>
      <c r="J69" s="145" t="s">
        <v>400</v>
      </c>
      <c r="K69" s="145" t="s">
        <v>400</v>
      </c>
      <c r="L69" s="145" t="s">
        <v>400</v>
      </c>
      <c r="M69" s="145" t="s">
        <v>400</v>
      </c>
      <c r="N69" s="145" t="s">
        <v>400</v>
      </c>
      <c r="O69" s="145" t="s">
        <v>400</v>
      </c>
      <c r="P69" s="348" t="s">
        <v>501</v>
      </c>
      <c r="Q69" s="348" t="s">
        <v>502</v>
      </c>
      <c r="R69" s="361" t="str">
        <f t="shared" si="5"/>
        <v>掲載ページ</v>
      </c>
      <c r="S69" s="361" t="str">
        <f t="shared" si="3"/>
        <v>マニュアル</v>
      </c>
      <c r="T69" s="362" t="str">
        <f t="shared" si="4"/>
        <v>産地戦略</v>
      </c>
      <c r="U69" s="40" t="s">
        <v>503</v>
      </c>
      <c r="V69" s="33" t="s">
        <v>504</v>
      </c>
      <c r="W69" s="26" t="s">
        <v>505</v>
      </c>
    </row>
    <row r="70" spans="1:23" s="17" customFormat="1" ht="50.1" customHeight="1" x14ac:dyDescent="0.15">
      <c r="A70" s="48" t="s">
        <v>1456</v>
      </c>
      <c r="B70" s="237" t="s">
        <v>1509</v>
      </c>
      <c r="C70" s="236" t="s">
        <v>916</v>
      </c>
      <c r="D70" s="352" t="s">
        <v>484</v>
      </c>
      <c r="E70" s="353" t="s">
        <v>484</v>
      </c>
      <c r="F70" s="353" t="s">
        <v>506</v>
      </c>
      <c r="G70" s="353" t="s">
        <v>491</v>
      </c>
      <c r="H70" s="145" t="s">
        <v>400</v>
      </c>
      <c r="I70" s="145" t="s">
        <v>114</v>
      </c>
      <c r="J70" s="145" t="s">
        <v>400</v>
      </c>
      <c r="K70" s="145" t="s">
        <v>400</v>
      </c>
      <c r="L70" s="145" t="s">
        <v>400</v>
      </c>
      <c r="M70" s="145" t="s">
        <v>400</v>
      </c>
      <c r="N70" s="145" t="s">
        <v>400</v>
      </c>
      <c r="O70" s="145" t="s">
        <v>400</v>
      </c>
      <c r="P70" s="348" t="s">
        <v>507</v>
      </c>
      <c r="Q70" s="348" t="s">
        <v>508</v>
      </c>
      <c r="R70" s="361" t="str">
        <f t="shared" si="5"/>
        <v>掲載ページ</v>
      </c>
      <c r="S70" s="361" t="str">
        <f t="shared" si="3"/>
        <v>マニュアル</v>
      </c>
      <c r="T70" s="362" t="str">
        <f t="shared" si="4"/>
        <v>産地戦略</v>
      </c>
      <c r="U70" s="40" t="s">
        <v>509</v>
      </c>
      <c r="V70" s="33" t="s">
        <v>510</v>
      </c>
      <c r="W70" s="26" t="s">
        <v>1702</v>
      </c>
    </row>
    <row r="71" spans="1:23" s="11" customFormat="1" ht="50.1" customHeight="1" x14ac:dyDescent="0.15">
      <c r="A71" s="48" t="s">
        <v>1456</v>
      </c>
      <c r="B71" s="237" t="s">
        <v>1509</v>
      </c>
      <c r="C71" s="236" t="s">
        <v>942</v>
      </c>
      <c r="D71" s="352" t="s">
        <v>484</v>
      </c>
      <c r="E71" s="353" t="s">
        <v>484</v>
      </c>
      <c r="F71" s="353" t="s">
        <v>511</v>
      </c>
      <c r="G71" s="353" t="s">
        <v>120</v>
      </c>
      <c r="H71" s="145" t="s">
        <v>114</v>
      </c>
      <c r="I71" s="145" t="s">
        <v>400</v>
      </c>
      <c r="J71" s="145" t="s">
        <v>400</v>
      </c>
      <c r="K71" s="145" t="s">
        <v>400</v>
      </c>
      <c r="L71" s="145" t="s">
        <v>400</v>
      </c>
      <c r="M71" s="145" t="s">
        <v>400</v>
      </c>
      <c r="N71" s="145" t="s">
        <v>400</v>
      </c>
      <c r="O71" s="145" t="s">
        <v>400</v>
      </c>
      <c r="P71" s="348" t="s">
        <v>512</v>
      </c>
      <c r="Q71" s="348" t="s">
        <v>513</v>
      </c>
      <c r="R71" s="361" t="str">
        <f t="shared" si="5"/>
        <v>掲載ページ</v>
      </c>
      <c r="S71" s="361" t="str">
        <f t="shared" si="3"/>
        <v>マニュアル</v>
      </c>
      <c r="T71" s="362" t="str">
        <f t="shared" si="4"/>
        <v>産地戦略</v>
      </c>
      <c r="U71" s="23" t="s">
        <v>514</v>
      </c>
      <c r="V71" s="33" t="s">
        <v>515</v>
      </c>
      <c r="W71" s="19" t="s">
        <v>516</v>
      </c>
    </row>
    <row r="72" spans="1:23" s="11" customFormat="1" ht="69.95" customHeight="1" x14ac:dyDescent="0.15">
      <c r="A72" s="48" t="s">
        <v>1456</v>
      </c>
      <c r="B72" s="237" t="s">
        <v>1509</v>
      </c>
      <c r="C72" s="236" t="s">
        <v>955</v>
      </c>
      <c r="D72" s="352" t="s">
        <v>484</v>
      </c>
      <c r="E72" s="353" t="s">
        <v>484</v>
      </c>
      <c r="F72" s="353" t="s">
        <v>517</v>
      </c>
      <c r="G72" s="353" t="s">
        <v>491</v>
      </c>
      <c r="H72" s="145" t="s">
        <v>400</v>
      </c>
      <c r="I72" s="145" t="s">
        <v>114</v>
      </c>
      <c r="J72" s="145" t="s">
        <v>400</v>
      </c>
      <c r="K72" s="145" t="s">
        <v>400</v>
      </c>
      <c r="L72" s="145" t="s">
        <v>400</v>
      </c>
      <c r="M72" s="145" t="s">
        <v>400</v>
      </c>
      <c r="N72" s="145" t="s">
        <v>400</v>
      </c>
      <c r="O72" s="145" t="s">
        <v>400</v>
      </c>
      <c r="P72" s="348" t="s">
        <v>518</v>
      </c>
      <c r="Q72" s="348" t="s">
        <v>519</v>
      </c>
      <c r="R72" s="361" t="str">
        <f t="shared" si="5"/>
        <v>掲載ページ</v>
      </c>
      <c r="S72" s="361" t="str">
        <f t="shared" si="3"/>
        <v>マニュアル</v>
      </c>
      <c r="T72" s="362" t="str">
        <f t="shared" si="4"/>
        <v>産地戦略</v>
      </c>
      <c r="U72" s="311" t="s">
        <v>520</v>
      </c>
      <c r="V72" s="34" t="s">
        <v>521</v>
      </c>
      <c r="W72" s="19" t="s">
        <v>522</v>
      </c>
    </row>
    <row r="73" spans="1:23" s="17" customFormat="1" ht="50.1" customHeight="1" x14ac:dyDescent="0.15">
      <c r="A73" s="48" t="s">
        <v>1456</v>
      </c>
      <c r="B73" s="237" t="s">
        <v>1509</v>
      </c>
      <c r="C73" s="236" t="s">
        <v>1509</v>
      </c>
      <c r="D73" s="352" t="s">
        <v>484</v>
      </c>
      <c r="E73" s="353" t="s">
        <v>484</v>
      </c>
      <c r="F73" s="353" t="s">
        <v>523</v>
      </c>
      <c r="G73" s="353" t="s">
        <v>426</v>
      </c>
      <c r="H73" s="145" t="s">
        <v>114</v>
      </c>
      <c r="I73" s="145" t="s">
        <v>400</v>
      </c>
      <c r="J73" s="145" t="s">
        <v>400</v>
      </c>
      <c r="K73" s="145" t="s">
        <v>400</v>
      </c>
      <c r="L73" s="145" t="s">
        <v>400</v>
      </c>
      <c r="M73" s="145" t="s">
        <v>400</v>
      </c>
      <c r="N73" s="145" t="s">
        <v>400</v>
      </c>
      <c r="O73" s="145" t="s">
        <v>400</v>
      </c>
      <c r="P73" s="348" t="s">
        <v>524</v>
      </c>
      <c r="Q73" s="348" t="s">
        <v>525</v>
      </c>
      <c r="R73" s="361" t="str">
        <f t="shared" si="5"/>
        <v>掲載ページ</v>
      </c>
      <c r="S73" s="361" t="str">
        <f t="shared" si="3"/>
        <v>マニュアル</v>
      </c>
      <c r="T73" s="362" t="str">
        <f t="shared" si="4"/>
        <v>産地戦略</v>
      </c>
      <c r="U73" s="311" t="s">
        <v>526</v>
      </c>
      <c r="V73" s="310" t="s">
        <v>527</v>
      </c>
      <c r="W73" s="28" t="s">
        <v>528</v>
      </c>
    </row>
    <row r="74" spans="1:23" s="11" customFormat="1" ht="50.1" customHeight="1" x14ac:dyDescent="0.15">
      <c r="A74" s="59" t="s">
        <v>848</v>
      </c>
      <c r="B74" s="92">
        <v>10</v>
      </c>
      <c r="C74" s="92">
        <v>2</v>
      </c>
      <c r="D74" s="140" t="s">
        <v>484</v>
      </c>
      <c r="E74" s="121" t="s">
        <v>484</v>
      </c>
      <c r="F74" s="121" t="s">
        <v>517</v>
      </c>
      <c r="G74" s="121" t="s">
        <v>417</v>
      </c>
      <c r="H74" s="121"/>
      <c r="I74" s="121" t="s">
        <v>114</v>
      </c>
      <c r="J74" s="121"/>
      <c r="K74" s="121"/>
      <c r="L74" s="121"/>
      <c r="M74" s="121"/>
      <c r="N74" s="121"/>
      <c r="O74" s="121"/>
      <c r="P74" s="345" t="s">
        <v>970</v>
      </c>
      <c r="Q74" s="345" t="s">
        <v>971</v>
      </c>
      <c r="R74" s="361" t="str">
        <f t="shared" si="5"/>
        <v>掲載ページ</v>
      </c>
      <c r="S74" s="361" t="str">
        <f t="shared" si="3"/>
        <v>マニュアル</v>
      </c>
      <c r="T74" s="362" t="str">
        <f t="shared" si="4"/>
        <v>産地戦略</v>
      </c>
      <c r="U74" s="305" t="s">
        <v>972</v>
      </c>
      <c r="V74" s="307" t="s">
        <v>973</v>
      </c>
      <c r="W74" s="309" t="s">
        <v>974</v>
      </c>
    </row>
    <row r="75" spans="1:23" s="17" customFormat="1" ht="50.1" customHeight="1" x14ac:dyDescent="0.15">
      <c r="A75" s="59" t="s">
        <v>848</v>
      </c>
      <c r="B75" s="92">
        <v>10</v>
      </c>
      <c r="C75" s="92">
        <v>3</v>
      </c>
      <c r="D75" s="140" t="s">
        <v>484</v>
      </c>
      <c r="E75" s="121" t="s">
        <v>484</v>
      </c>
      <c r="F75" s="121" t="s">
        <v>660</v>
      </c>
      <c r="G75" s="121" t="s">
        <v>31</v>
      </c>
      <c r="H75" s="121" t="s">
        <v>114</v>
      </c>
      <c r="I75" s="121"/>
      <c r="J75" s="121"/>
      <c r="K75" s="121"/>
      <c r="L75" s="121"/>
      <c r="M75" s="121"/>
      <c r="N75" s="121"/>
      <c r="O75" s="121"/>
      <c r="P75" s="345" t="s">
        <v>975</v>
      </c>
      <c r="Q75" s="345" t="s">
        <v>976</v>
      </c>
      <c r="R75" s="361" t="str">
        <f t="shared" si="5"/>
        <v>掲載ページ</v>
      </c>
      <c r="S75" s="361" t="str">
        <f t="shared" si="3"/>
        <v>マニュアル</v>
      </c>
      <c r="T75" s="362" t="str">
        <f t="shared" si="4"/>
        <v>産地戦略</v>
      </c>
      <c r="U75" s="305" t="s">
        <v>977</v>
      </c>
      <c r="V75" s="307" t="s">
        <v>978</v>
      </c>
      <c r="W75" s="306" t="s">
        <v>979</v>
      </c>
    </row>
    <row r="76" spans="1:23" s="17" customFormat="1" ht="50.1" customHeight="1" x14ac:dyDescent="0.15">
      <c r="A76" s="59" t="s">
        <v>848</v>
      </c>
      <c r="B76" s="92">
        <v>10</v>
      </c>
      <c r="C76" s="92">
        <v>5</v>
      </c>
      <c r="D76" s="140" t="s">
        <v>484</v>
      </c>
      <c r="E76" s="121" t="s">
        <v>484</v>
      </c>
      <c r="F76" s="121" t="s">
        <v>775</v>
      </c>
      <c r="G76" s="121" t="s">
        <v>31</v>
      </c>
      <c r="H76" s="121" t="s">
        <v>114</v>
      </c>
      <c r="I76" s="121"/>
      <c r="J76" s="121"/>
      <c r="K76" s="121"/>
      <c r="L76" s="121"/>
      <c r="M76" s="121"/>
      <c r="N76" s="121"/>
      <c r="O76" s="121"/>
      <c r="P76" s="345" t="s">
        <v>980</v>
      </c>
      <c r="Q76" s="345" t="s">
        <v>981</v>
      </c>
      <c r="R76" s="361" t="str">
        <f t="shared" si="5"/>
        <v>掲載ページ</v>
      </c>
      <c r="S76" s="361" t="str">
        <f t="shared" si="3"/>
        <v>マニュアル</v>
      </c>
      <c r="T76" s="362" t="str">
        <f t="shared" si="4"/>
        <v>産地戦略</v>
      </c>
      <c r="U76" s="305" t="s">
        <v>982</v>
      </c>
      <c r="V76" s="307" t="s">
        <v>983</v>
      </c>
      <c r="W76" s="306" t="s">
        <v>984</v>
      </c>
    </row>
    <row r="77" spans="1:23" s="11" customFormat="1" ht="50.1" customHeight="1" x14ac:dyDescent="0.15">
      <c r="A77" s="59" t="s">
        <v>848</v>
      </c>
      <c r="B77" s="92">
        <v>10</v>
      </c>
      <c r="C77" s="92">
        <v>6</v>
      </c>
      <c r="D77" s="140" t="s">
        <v>484</v>
      </c>
      <c r="E77" s="121" t="s">
        <v>484</v>
      </c>
      <c r="F77" s="121" t="s">
        <v>265</v>
      </c>
      <c r="G77" s="121" t="s">
        <v>265</v>
      </c>
      <c r="H77" s="121"/>
      <c r="I77" s="121" t="s">
        <v>114</v>
      </c>
      <c r="J77" s="121"/>
      <c r="K77" s="121"/>
      <c r="L77" s="121"/>
      <c r="M77" s="121"/>
      <c r="N77" s="121"/>
      <c r="O77" s="121"/>
      <c r="P77" s="345" t="s">
        <v>985</v>
      </c>
      <c r="Q77" s="345" t="s">
        <v>986</v>
      </c>
      <c r="R77" s="361" t="str">
        <f t="shared" si="5"/>
        <v>掲載ページ</v>
      </c>
      <c r="S77" s="361" t="str">
        <f t="shared" si="3"/>
        <v>マニュアル</v>
      </c>
      <c r="T77" s="362" t="str">
        <f t="shared" si="4"/>
        <v>産地戦略</v>
      </c>
      <c r="U77" s="305" t="s">
        <v>987</v>
      </c>
      <c r="V77" s="308" t="s">
        <v>988</v>
      </c>
      <c r="W77" s="308" t="s">
        <v>989</v>
      </c>
    </row>
    <row r="78" spans="1:23" s="17" customFormat="1" ht="50.1" customHeight="1" x14ac:dyDescent="0.15">
      <c r="A78" s="59" t="s">
        <v>848</v>
      </c>
      <c r="B78" s="92">
        <v>10</v>
      </c>
      <c r="C78" s="92">
        <v>7</v>
      </c>
      <c r="D78" s="140" t="s">
        <v>484</v>
      </c>
      <c r="E78" s="121" t="s">
        <v>484</v>
      </c>
      <c r="F78" s="121" t="s">
        <v>265</v>
      </c>
      <c r="G78" s="121" t="s">
        <v>265</v>
      </c>
      <c r="H78" s="121"/>
      <c r="I78" s="121" t="s">
        <v>114</v>
      </c>
      <c r="J78" s="121"/>
      <c r="K78" s="121"/>
      <c r="L78" s="121" t="s">
        <v>114</v>
      </c>
      <c r="M78" s="121"/>
      <c r="N78" s="121"/>
      <c r="O78" s="121"/>
      <c r="P78" s="345" t="s">
        <v>990</v>
      </c>
      <c r="Q78" s="345" t="s">
        <v>991</v>
      </c>
      <c r="R78" s="361" t="str">
        <f t="shared" si="5"/>
        <v>掲載ページ</v>
      </c>
      <c r="S78" s="361" t="str">
        <f t="shared" si="3"/>
        <v>マニュアル</v>
      </c>
      <c r="T78" s="362" t="str">
        <f t="shared" si="4"/>
        <v>産地戦略</v>
      </c>
      <c r="U78" s="305" t="s">
        <v>992</v>
      </c>
      <c r="V78" s="307" t="s">
        <v>993</v>
      </c>
      <c r="W78" s="306" t="s">
        <v>994</v>
      </c>
    </row>
    <row r="79" spans="1:23" s="17" customFormat="1" ht="50.1" customHeight="1" x14ac:dyDescent="0.15">
      <c r="A79" s="59" t="s">
        <v>848</v>
      </c>
      <c r="B79" s="92">
        <v>10</v>
      </c>
      <c r="C79" s="92">
        <v>9</v>
      </c>
      <c r="D79" s="140" t="s">
        <v>484</v>
      </c>
      <c r="E79" s="121" t="s">
        <v>995</v>
      </c>
      <c r="F79" s="121" t="s">
        <v>517</v>
      </c>
      <c r="G79" s="121" t="s">
        <v>417</v>
      </c>
      <c r="H79" s="121"/>
      <c r="I79" s="121" t="s">
        <v>114</v>
      </c>
      <c r="J79" s="121"/>
      <c r="K79" s="121"/>
      <c r="L79" s="121"/>
      <c r="M79" s="121"/>
      <c r="N79" s="121"/>
      <c r="O79" s="121"/>
      <c r="P79" s="345" t="s">
        <v>996</v>
      </c>
      <c r="Q79" s="345" t="s">
        <v>997</v>
      </c>
      <c r="R79" s="361" t="str">
        <f t="shared" si="5"/>
        <v>掲載ページ</v>
      </c>
      <c r="S79" s="361" t="str">
        <f t="shared" si="3"/>
        <v>マニュアル</v>
      </c>
      <c r="T79" s="362" t="str">
        <f t="shared" si="4"/>
        <v>産地戦略</v>
      </c>
      <c r="U79" s="305" t="s">
        <v>998</v>
      </c>
      <c r="V79" s="307" t="s">
        <v>999</v>
      </c>
      <c r="W79" s="306" t="s">
        <v>1000</v>
      </c>
    </row>
    <row r="80" spans="1:23" s="17" customFormat="1" ht="50.1" customHeight="1" x14ac:dyDescent="0.15">
      <c r="A80" s="59" t="s">
        <v>848</v>
      </c>
      <c r="B80" s="92">
        <v>10</v>
      </c>
      <c r="C80" s="92">
        <v>10</v>
      </c>
      <c r="D80" s="140" t="s">
        <v>484</v>
      </c>
      <c r="E80" s="121" t="s">
        <v>484</v>
      </c>
      <c r="F80" s="121" t="s">
        <v>1001</v>
      </c>
      <c r="G80" s="121" t="s">
        <v>451</v>
      </c>
      <c r="H80" s="121" t="s">
        <v>114</v>
      </c>
      <c r="I80" s="121"/>
      <c r="J80" s="121"/>
      <c r="K80" s="121"/>
      <c r="L80" s="121"/>
      <c r="M80" s="121"/>
      <c r="N80" s="121"/>
      <c r="O80" s="121"/>
      <c r="P80" s="345" t="s">
        <v>1002</v>
      </c>
      <c r="Q80" s="345" t="s">
        <v>1003</v>
      </c>
      <c r="R80" s="361" t="str">
        <f t="shared" si="5"/>
        <v>掲載ページ</v>
      </c>
      <c r="S80" s="361" t="str">
        <f t="shared" si="3"/>
        <v>マニュアル</v>
      </c>
      <c r="T80" s="362" t="str">
        <f t="shared" si="4"/>
        <v>産地戦略</v>
      </c>
      <c r="U80" s="305" t="s">
        <v>1004</v>
      </c>
      <c r="V80" s="304" t="s">
        <v>1005</v>
      </c>
      <c r="W80" s="288" t="s">
        <v>1006</v>
      </c>
    </row>
    <row r="81" spans="1:23" s="17" customFormat="1" ht="50.1" customHeight="1" x14ac:dyDescent="0.15">
      <c r="A81" s="17" t="s">
        <v>1457</v>
      </c>
      <c r="B81" s="240">
        <v>11</v>
      </c>
      <c r="C81" s="240" t="s">
        <v>849</v>
      </c>
      <c r="D81" s="160" t="s">
        <v>111</v>
      </c>
      <c r="E81" s="159" t="s">
        <v>112</v>
      </c>
      <c r="F81" s="159" t="s">
        <v>113</v>
      </c>
      <c r="G81" s="159" t="s">
        <v>31</v>
      </c>
      <c r="H81" s="157" t="s">
        <v>114</v>
      </c>
      <c r="I81" s="157"/>
      <c r="J81" s="158"/>
      <c r="K81" s="157"/>
      <c r="L81" s="157"/>
      <c r="M81" s="157"/>
      <c r="N81" s="157"/>
      <c r="O81" s="157"/>
      <c r="P81" s="349" t="s">
        <v>1516</v>
      </c>
      <c r="Q81" s="349" t="s">
        <v>1517</v>
      </c>
      <c r="R81" s="361" t="str">
        <f t="shared" si="5"/>
        <v>掲載ページ</v>
      </c>
      <c r="S81" s="361" t="str">
        <f t="shared" si="3"/>
        <v>マニュアル</v>
      </c>
      <c r="T81" s="362" t="str">
        <f t="shared" si="4"/>
        <v>産地戦略</v>
      </c>
      <c r="U81" s="155" t="s">
        <v>1518</v>
      </c>
      <c r="V81" s="35" t="s">
        <v>115</v>
      </c>
      <c r="W81" s="21" t="s">
        <v>116</v>
      </c>
    </row>
    <row r="82" spans="1:23" s="17" customFormat="1" ht="50.1" customHeight="1" x14ac:dyDescent="0.15">
      <c r="A82" s="17" t="s">
        <v>1457</v>
      </c>
      <c r="B82" s="240">
        <v>11</v>
      </c>
      <c r="C82" s="240" t="s">
        <v>1458</v>
      </c>
      <c r="D82" s="160" t="s">
        <v>117</v>
      </c>
      <c r="E82" s="159" t="s">
        <v>118</v>
      </c>
      <c r="F82" s="158" t="s">
        <v>119</v>
      </c>
      <c r="G82" s="159" t="s">
        <v>120</v>
      </c>
      <c r="H82" s="157"/>
      <c r="I82" s="158"/>
      <c r="J82" s="158"/>
      <c r="K82" s="158"/>
      <c r="L82" s="157" t="s">
        <v>114</v>
      </c>
      <c r="M82" s="157"/>
      <c r="N82" s="158"/>
      <c r="O82" s="157"/>
      <c r="P82" s="349" t="s">
        <v>1519</v>
      </c>
      <c r="Q82" s="349" t="s">
        <v>1520</v>
      </c>
      <c r="R82" s="361" t="str">
        <f t="shared" si="5"/>
        <v>掲載ページ</v>
      </c>
      <c r="S82" s="361" t="str">
        <f t="shared" si="3"/>
        <v>マニュアル</v>
      </c>
      <c r="T82" s="362" t="str">
        <f t="shared" si="4"/>
        <v>産地戦略</v>
      </c>
      <c r="U82" s="155" t="s">
        <v>1518</v>
      </c>
      <c r="V82" s="44" t="s">
        <v>121</v>
      </c>
      <c r="W82" s="45" t="s">
        <v>122</v>
      </c>
    </row>
    <row r="83" spans="1:23" s="17" customFormat="1" ht="50.1" customHeight="1" x14ac:dyDescent="0.15">
      <c r="A83" s="48" t="s">
        <v>1456</v>
      </c>
      <c r="B83" s="237">
        <v>11</v>
      </c>
      <c r="C83" s="236" t="s">
        <v>849</v>
      </c>
      <c r="D83" s="352" t="s">
        <v>111</v>
      </c>
      <c r="E83" s="353" t="s">
        <v>529</v>
      </c>
      <c r="F83" s="353" t="s">
        <v>530</v>
      </c>
      <c r="G83" s="353" t="s">
        <v>31</v>
      </c>
      <c r="H83" s="145" t="s">
        <v>114</v>
      </c>
      <c r="I83" s="145" t="s">
        <v>400</v>
      </c>
      <c r="J83" s="145" t="s">
        <v>400</v>
      </c>
      <c r="K83" s="145" t="s">
        <v>400</v>
      </c>
      <c r="L83" s="145" t="s">
        <v>400</v>
      </c>
      <c r="M83" s="145" t="s">
        <v>400</v>
      </c>
      <c r="N83" s="145" t="s">
        <v>400</v>
      </c>
      <c r="O83" s="145" t="s">
        <v>400</v>
      </c>
      <c r="P83" s="348" t="s">
        <v>1521</v>
      </c>
      <c r="Q83" s="348" t="s">
        <v>531</v>
      </c>
      <c r="R83" s="361" t="str">
        <f t="shared" si="5"/>
        <v>掲載ページ</v>
      </c>
      <c r="S83" s="361" t="str">
        <f t="shared" si="3"/>
        <v>マニュアル</v>
      </c>
      <c r="T83" s="362" t="str">
        <f t="shared" si="4"/>
        <v>産地戦略</v>
      </c>
      <c r="U83" s="297" t="s">
        <v>532</v>
      </c>
      <c r="V83" s="296" t="s">
        <v>533</v>
      </c>
      <c r="W83" s="38" t="s">
        <v>534</v>
      </c>
    </row>
    <row r="84" spans="1:23" s="17" customFormat="1" ht="50.1" customHeight="1" x14ac:dyDescent="0.15">
      <c r="A84" s="59" t="s">
        <v>848</v>
      </c>
      <c r="B84" s="92">
        <v>11</v>
      </c>
      <c r="C84" s="92">
        <v>1</v>
      </c>
      <c r="D84" s="140" t="s">
        <v>111</v>
      </c>
      <c r="E84" s="121" t="s">
        <v>1007</v>
      </c>
      <c r="F84" s="121" t="s">
        <v>1009</v>
      </c>
      <c r="G84" s="121" t="s">
        <v>1008</v>
      </c>
      <c r="H84" s="121"/>
      <c r="I84" s="121"/>
      <c r="J84" s="121" t="s">
        <v>114</v>
      </c>
      <c r="K84" s="121"/>
      <c r="L84" s="121"/>
      <c r="M84" s="121"/>
      <c r="N84" s="121"/>
      <c r="O84" s="121"/>
      <c r="P84" s="345" t="s">
        <v>1010</v>
      </c>
      <c r="Q84" s="345" t="s">
        <v>1011</v>
      </c>
      <c r="R84" s="361" t="str">
        <f t="shared" si="5"/>
        <v>掲載ページ</v>
      </c>
      <c r="S84" s="361" t="str">
        <f t="shared" si="3"/>
        <v>マニュアル</v>
      </c>
      <c r="T84" s="362" t="str">
        <f t="shared" si="4"/>
        <v>産地戦略</v>
      </c>
      <c r="U84" s="290" t="s">
        <v>1012</v>
      </c>
      <c r="V84" s="302" t="s">
        <v>1013</v>
      </c>
      <c r="W84" s="303" t="s">
        <v>1014</v>
      </c>
    </row>
    <row r="85" spans="1:23" s="11" customFormat="1" ht="50.1" customHeight="1" x14ac:dyDescent="0.15">
      <c r="A85" s="59" t="s">
        <v>848</v>
      </c>
      <c r="B85" s="92">
        <v>11</v>
      </c>
      <c r="C85" s="92">
        <v>2</v>
      </c>
      <c r="D85" s="140" t="s">
        <v>111</v>
      </c>
      <c r="E85" s="121" t="s">
        <v>1015</v>
      </c>
      <c r="F85" s="121" t="s">
        <v>479</v>
      </c>
      <c r="G85" s="121" t="s">
        <v>31</v>
      </c>
      <c r="H85" s="121" t="s">
        <v>114</v>
      </c>
      <c r="I85" s="121"/>
      <c r="J85" s="121"/>
      <c r="K85" s="121"/>
      <c r="L85" s="121"/>
      <c r="M85" s="121"/>
      <c r="N85" s="121"/>
      <c r="O85" s="121"/>
      <c r="P85" s="345" t="s">
        <v>1522</v>
      </c>
      <c r="Q85" s="345" t="s">
        <v>1523</v>
      </c>
      <c r="R85" s="361" t="str">
        <f t="shared" si="5"/>
        <v>掲載ページ</v>
      </c>
      <c r="S85" s="361" t="str">
        <f t="shared" si="3"/>
        <v>マニュアル</v>
      </c>
      <c r="T85" s="362" t="str">
        <f t="shared" si="4"/>
        <v>産地戦略</v>
      </c>
      <c r="U85" s="290" t="s">
        <v>1016</v>
      </c>
      <c r="V85" s="302" t="s">
        <v>1017</v>
      </c>
      <c r="W85" s="301" t="s">
        <v>1018</v>
      </c>
    </row>
    <row r="86" spans="1:23" s="17" customFormat="1" ht="50.1" customHeight="1" x14ac:dyDescent="0.15">
      <c r="A86" s="17" t="s">
        <v>1457</v>
      </c>
      <c r="B86" s="240">
        <v>12</v>
      </c>
      <c r="C86" s="240" t="s">
        <v>1458</v>
      </c>
      <c r="D86" s="399" t="s">
        <v>123</v>
      </c>
      <c r="E86" s="402" t="s">
        <v>124</v>
      </c>
      <c r="F86" s="400" t="s">
        <v>41</v>
      </c>
      <c r="G86" s="402" t="s">
        <v>42</v>
      </c>
      <c r="H86" s="401" t="s">
        <v>23</v>
      </c>
      <c r="I86" s="401"/>
      <c r="J86" s="400"/>
      <c r="K86" s="401"/>
      <c r="L86" s="401"/>
      <c r="M86" s="401"/>
      <c r="N86" s="401" t="s">
        <v>23</v>
      </c>
      <c r="O86" s="401"/>
      <c r="P86" s="398" t="s">
        <v>1524</v>
      </c>
      <c r="Q86" s="398" t="s">
        <v>1525</v>
      </c>
      <c r="R86" s="394" t="str">
        <f>IF(OR(U86="",U86="準備中"),"準備中",HYPERLINK(U86,R$5))</f>
        <v>掲載ページ</v>
      </c>
      <c r="S86" s="361" t="str">
        <f>IF(OR(V86="","準備中"),"準備中",HYPERLINK(V86,"マニュアル（表紙・目次）"))</f>
        <v>マニュアル（表紙・目次）</v>
      </c>
      <c r="T86" s="395" t="str">
        <f>IF(OR(W86="","準備中"),"準備中",HYPERLINK(W86,T$5))</f>
        <v>産地戦略</v>
      </c>
      <c r="U86" s="155" t="s">
        <v>1526</v>
      </c>
      <c r="V86" s="33" t="s">
        <v>125</v>
      </c>
      <c r="W86" s="45" t="s">
        <v>126</v>
      </c>
    </row>
    <row r="87" spans="1:23" s="17" customFormat="1" ht="50.1" customHeight="1" x14ac:dyDescent="0.15">
      <c r="A87" s="17" t="s">
        <v>1457</v>
      </c>
      <c r="B87" s="240">
        <v>12</v>
      </c>
      <c r="C87" s="240" t="s">
        <v>1458</v>
      </c>
      <c r="D87" s="399"/>
      <c r="E87" s="402"/>
      <c r="F87" s="400"/>
      <c r="G87" s="402"/>
      <c r="H87" s="401"/>
      <c r="I87" s="401"/>
      <c r="J87" s="400"/>
      <c r="K87" s="401"/>
      <c r="L87" s="401"/>
      <c r="M87" s="401"/>
      <c r="N87" s="401"/>
      <c r="O87" s="401"/>
      <c r="P87" s="398"/>
      <c r="Q87" s="398"/>
      <c r="R87" s="394"/>
      <c r="S87" s="361" t="str">
        <f>IF(OR(V87="","準備中"),"準備中",HYPERLINK(V87,"マニュアル（プラスチック被覆肥料流出防止）"))</f>
        <v>マニュアル（プラスチック被覆肥料流出防止）</v>
      </c>
      <c r="T87" s="395"/>
      <c r="U87" s="287"/>
      <c r="V87" s="33" t="s">
        <v>127</v>
      </c>
      <c r="W87" s="30"/>
    </row>
    <row r="88" spans="1:23" s="17" customFormat="1" ht="50.1" customHeight="1" x14ac:dyDescent="0.15">
      <c r="A88" s="17" t="s">
        <v>1457</v>
      </c>
      <c r="B88" s="240">
        <v>12</v>
      </c>
      <c r="C88" s="240" t="s">
        <v>1458</v>
      </c>
      <c r="D88" s="399"/>
      <c r="E88" s="402"/>
      <c r="F88" s="400"/>
      <c r="G88" s="402"/>
      <c r="H88" s="401"/>
      <c r="I88" s="401"/>
      <c r="J88" s="400"/>
      <c r="K88" s="401"/>
      <c r="L88" s="401"/>
      <c r="M88" s="401"/>
      <c r="N88" s="401"/>
      <c r="O88" s="401"/>
      <c r="P88" s="398"/>
      <c r="Q88" s="398"/>
      <c r="R88" s="394"/>
      <c r="S88" s="361" t="str">
        <f>IF(OR(V88="","準備中"),"準備中",HYPERLINK(V88,"マニュアル（ネット設置によるその他のメリット）"))</f>
        <v>マニュアル（ネット設置によるその他のメリット）</v>
      </c>
      <c r="T88" s="395"/>
      <c r="U88" s="287"/>
      <c r="V88" s="33" t="s">
        <v>128</v>
      </c>
      <c r="W88" s="30"/>
    </row>
    <row r="89" spans="1:23" s="11" customFormat="1" ht="50.1" customHeight="1" x14ac:dyDescent="0.15">
      <c r="A89" s="17" t="s">
        <v>1457</v>
      </c>
      <c r="B89" s="240">
        <v>12</v>
      </c>
      <c r="C89" s="240" t="s">
        <v>1458</v>
      </c>
      <c r="D89" s="399"/>
      <c r="E89" s="402"/>
      <c r="F89" s="400"/>
      <c r="G89" s="402"/>
      <c r="H89" s="401"/>
      <c r="I89" s="401"/>
      <c r="J89" s="400"/>
      <c r="K89" s="401"/>
      <c r="L89" s="401"/>
      <c r="M89" s="401"/>
      <c r="N89" s="401"/>
      <c r="O89" s="401"/>
      <c r="P89" s="398"/>
      <c r="Q89" s="398"/>
      <c r="R89" s="394"/>
      <c r="S89" s="361" t="str">
        <f>IF(OR(V89="","準備中"),"準備中",HYPERLINK(V89,"マニュアル（省力化技術）"))</f>
        <v>マニュアル（省力化技術）</v>
      </c>
      <c r="T89" s="395"/>
      <c r="U89" s="287"/>
      <c r="V89" s="33" t="s">
        <v>129</v>
      </c>
      <c r="W89" s="12"/>
    </row>
    <row r="90" spans="1:23" s="17" customFormat="1" ht="50.1" customHeight="1" x14ac:dyDescent="0.15">
      <c r="A90" s="17" t="s">
        <v>1457</v>
      </c>
      <c r="B90" s="240">
        <v>12</v>
      </c>
      <c r="C90" s="240" t="s">
        <v>1458</v>
      </c>
      <c r="D90" s="399"/>
      <c r="E90" s="402"/>
      <c r="F90" s="400"/>
      <c r="G90" s="402"/>
      <c r="H90" s="401"/>
      <c r="I90" s="401"/>
      <c r="J90" s="400"/>
      <c r="K90" s="401"/>
      <c r="L90" s="401"/>
      <c r="M90" s="401"/>
      <c r="N90" s="401"/>
      <c r="O90" s="401"/>
      <c r="P90" s="398"/>
      <c r="Q90" s="398"/>
      <c r="R90" s="394"/>
      <c r="S90" s="361" t="str">
        <f>IF(OR(V90="","準備中"),"準備中",HYPERLINK(V90,"マニュアル（スマート農業技術）"))</f>
        <v>マニュアル（スマート農業技術）</v>
      </c>
      <c r="T90" s="395"/>
      <c r="U90" s="287"/>
      <c r="V90" s="33" t="s">
        <v>130</v>
      </c>
      <c r="W90" s="30"/>
    </row>
    <row r="91" spans="1:23" s="17" customFormat="1" ht="50.1" customHeight="1" x14ac:dyDescent="0.15">
      <c r="A91" s="17" t="s">
        <v>1457</v>
      </c>
      <c r="B91" s="240">
        <v>12</v>
      </c>
      <c r="C91" s="240" t="s">
        <v>865</v>
      </c>
      <c r="D91" s="160" t="s">
        <v>123</v>
      </c>
      <c r="E91" s="159" t="s">
        <v>131</v>
      </c>
      <c r="F91" s="158" t="s">
        <v>132</v>
      </c>
      <c r="G91" s="159" t="s">
        <v>83</v>
      </c>
      <c r="H91" s="157" t="s">
        <v>23</v>
      </c>
      <c r="I91" s="157"/>
      <c r="J91" s="158"/>
      <c r="K91" s="157"/>
      <c r="L91" s="157"/>
      <c r="M91" s="157"/>
      <c r="N91" s="157"/>
      <c r="O91" s="157"/>
      <c r="P91" s="349" t="s">
        <v>1527</v>
      </c>
      <c r="Q91" s="349" t="s">
        <v>1528</v>
      </c>
      <c r="R91" s="361" t="str">
        <f>IF(OR(U91="",U91="準備中"),"準備中",HYPERLINK(U91,R$5))</f>
        <v>掲載ページ</v>
      </c>
      <c r="S91" s="361" t="str">
        <f t="shared" ref="S91:T98" si="6">IF(OR(V91="","準備中"),"準備中",HYPERLINK(V91,S$5))</f>
        <v>マニュアル</v>
      </c>
      <c r="T91" s="362" t="str">
        <f t="shared" si="6"/>
        <v>産地戦略</v>
      </c>
      <c r="U91" s="155" t="s">
        <v>539</v>
      </c>
      <c r="V91" s="34" t="s">
        <v>133</v>
      </c>
      <c r="W91" s="30" t="s">
        <v>134</v>
      </c>
    </row>
    <row r="92" spans="1:23" s="17" customFormat="1" ht="50.1" customHeight="1" x14ac:dyDescent="0.15">
      <c r="A92" s="17" t="s">
        <v>1457</v>
      </c>
      <c r="B92" s="240">
        <v>12</v>
      </c>
      <c r="C92" s="240" t="s">
        <v>884</v>
      </c>
      <c r="D92" s="160" t="s">
        <v>123</v>
      </c>
      <c r="E92" s="159" t="s">
        <v>135</v>
      </c>
      <c r="F92" s="158" t="s">
        <v>136</v>
      </c>
      <c r="G92" s="159" t="s">
        <v>120</v>
      </c>
      <c r="H92" s="157" t="s">
        <v>23</v>
      </c>
      <c r="I92" s="157"/>
      <c r="J92" s="158"/>
      <c r="K92" s="157"/>
      <c r="L92" s="157"/>
      <c r="M92" s="157"/>
      <c r="N92" s="157"/>
      <c r="O92" s="157"/>
      <c r="P92" s="349" t="s">
        <v>1529</v>
      </c>
      <c r="Q92" s="349" t="s">
        <v>1530</v>
      </c>
      <c r="R92" s="361" t="str">
        <f t="shared" ref="R92:R98" si="7">IF(OR(U92="",U92="準備中"),"準備中",HYPERLINK(U92,R$5))</f>
        <v>掲載ページ</v>
      </c>
      <c r="S92" s="361" t="str">
        <f t="shared" si="6"/>
        <v>マニュアル</v>
      </c>
      <c r="T92" s="362" t="str">
        <f t="shared" si="6"/>
        <v>産地戦略</v>
      </c>
      <c r="U92" s="155" t="s">
        <v>539</v>
      </c>
      <c r="V92" s="34" t="s">
        <v>137</v>
      </c>
      <c r="W92" s="30" t="s">
        <v>138</v>
      </c>
    </row>
    <row r="93" spans="1:23" s="17" customFormat="1" ht="50.1" customHeight="1" x14ac:dyDescent="0.15">
      <c r="A93" s="17" t="s">
        <v>1457</v>
      </c>
      <c r="B93" s="240">
        <v>12</v>
      </c>
      <c r="C93" s="240" t="s">
        <v>916</v>
      </c>
      <c r="D93" s="160" t="s">
        <v>123</v>
      </c>
      <c r="E93" s="159" t="s">
        <v>139</v>
      </c>
      <c r="F93" s="158" t="s">
        <v>41</v>
      </c>
      <c r="G93" s="159" t="s">
        <v>42</v>
      </c>
      <c r="H93" s="157" t="s">
        <v>23</v>
      </c>
      <c r="I93" s="157"/>
      <c r="J93" s="158"/>
      <c r="K93" s="157"/>
      <c r="L93" s="157"/>
      <c r="M93" s="157"/>
      <c r="N93" s="157"/>
      <c r="O93" s="157"/>
      <c r="P93" s="349" t="s">
        <v>1531</v>
      </c>
      <c r="Q93" s="349" t="s">
        <v>1532</v>
      </c>
      <c r="R93" s="361" t="str">
        <f t="shared" si="7"/>
        <v>掲載ページ</v>
      </c>
      <c r="S93" s="361" t="str">
        <f t="shared" si="6"/>
        <v>マニュアル</v>
      </c>
      <c r="T93" s="362" t="str">
        <f t="shared" si="6"/>
        <v>産地戦略</v>
      </c>
      <c r="U93" s="155" t="s">
        <v>1683</v>
      </c>
      <c r="V93" s="34" t="s">
        <v>140</v>
      </c>
      <c r="W93" s="30" t="s">
        <v>141</v>
      </c>
    </row>
    <row r="94" spans="1:23" s="17" customFormat="1" ht="50.1" customHeight="1" x14ac:dyDescent="0.15">
      <c r="A94" s="48" t="s">
        <v>1456</v>
      </c>
      <c r="B94" s="237">
        <v>12</v>
      </c>
      <c r="C94" s="236" t="s">
        <v>849</v>
      </c>
      <c r="D94" s="352" t="s">
        <v>535</v>
      </c>
      <c r="E94" s="353" t="s">
        <v>536</v>
      </c>
      <c r="F94" s="353" t="s">
        <v>479</v>
      </c>
      <c r="G94" s="353" t="s">
        <v>31</v>
      </c>
      <c r="H94" s="145" t="s">
        <v>114</v>
      </c>
      <c r="I94" s="145" t="s">
        <v>400</v>
      </c>
      <c r="J94" s="145" t="s">
        <v>400</v>
      </c>
      <c r="K94" s="145" t="s">
        <v>400</v>
      </c>
      <c r="L94" s="145" t="s">
        <v>400</v>
      </c>
      <c r="M94" s="145" t="s">
        <v>400</v>
      </c>
      <c r="N94" s="145" t="s">
        <v>400</v>
      </c>
      <c r="O94" s="145" t="s">
        <v>400</v>
      </c>
      <c r="P94" s="348" t="s">
        <v>537</v>
      </c>
      <c r="Q94" s="348" t="s">
        <v>538</v>
      </c>
      <c r="R94" s="361" t="str">
        <f t="shared" si="7"/>
        <v>掲載ページ</v>
      </c>
      <c r="S94" s="361" t="str">
        <f t="shared" si="6"/>
        <v>マニュアル</v>
      </c>
      <c r="T94" s="362" t="str">
        <f t="shared" si="6"/>
        <v>産地戦略</v>
      </c>
      <c r="U94" s="297" t="s">
        <v>539</v>
      </c>
      <c r="V94" s="299" t="s">
        <v>540</v>
      </c>
      <c r="W94" s="300" t="s">
        <v>541</v>
      </c>
    </row>
    <row r="95" spans="1:23" s="17" customFormat="1" ht="50.1" customHeight="1" x14ac:dyDescent="0.15">
      <c r="A95" s="48" t="s">
        <v>1456</v>
      </c>
      <c r="B95" s="237">
        <v>12</v>
      </c>
      <c r="C95" s="236" t="s">
        <v>1458</v>
      </c>
      <c r="D95" s="352" t="s">
        <v>535</v>
      </c>
      <c r="E95" s="353" t="s">
        <v>542</v>
      </c>
      <c r="F95" s="353" t="s">
        <v>543</v>
      </c>
      <c r="G95" s="353" t="s">
        <v>417</v>
      </c>
      <c r="H95" s="145" t="s">
        <v>114</v>
      </c>
      <c r="I95" s="145" t="s">
        <v>400</v>
      </c>
      <c r="J95" s="145" t="s">
        <v>400</v>
      </c>
      <c r="K95" s="145" t="s">
        <v>400</v>
      </c>
      <c r="L95" s="145" t="s">
        <v>400</v>
      </c>
      <c r="M95" s="145" t="s">
        <v>400</v>
      </c>
      <c r="N95" s="145" t="s">
        <v>400</v>
      </c>
      <c r="O95" s="145" t="s">
        <v>400</v>
      </c>
      <c r="P95" s="348" t="s">
        <v>544</v>
      </c>
      <c r="Q95" s="348" t="s">
        <v>545</v>
      </c>
      <c r="R95" s="361" t="str">
        <f t="shared" si="7"/>
        <v>掲載ページ</v>
      </c>
      <c r="S95" s="361" t="str">
        <f t="shared" si="6"/>
        <v>マニュアル</v>
      </c>
      <c r="T95" s="362" t="str">
        <f t="shared" si="6"/>
        <v>産地戦略</v>
      </c>
      <c r="U95" s="214" t="s">
        <v>539</v>
      </c>
      <c r="V95" s="299" t="s">
        <v>546</v>
      </c>
      <c r="W95" s="298" t="s">
        <v>547</v>
      </c>
    </row>
    <row r="96" spans="1:23" s="17" customFormat="1" ht="150" customHeight="1" x14ac:dyDescent="0.15">
      <c r="A96" s="48" t="s">
        <v>1456</v>
      </c>
      <c r="B96" s="237">
        <v>14</v>
      </c>
      <c r="C96" s="236" t="s">
        <v>849</v>
      </c>
      <c r="D96" s="352" t="s">
        <v>548</v>
      </c>
      <c r="E96" s="353" t="s">
        <v>549</v>
      </c>
      <c r="F96" s="353" t="s">
        <v>550</v>
      </c>
      <c r="G96" s="353" t="s">
        <v>417</v>
      </c>
      <c r="H96" s="145" t="s">
        <v>400</v>
      </c>
      <c r="I96" s="145" t="s">
        <v>400</v>
      </c>
      <c r="J96" s="145" t="s">
        <v>114</v>
      </c>
      <c r="K96" s="145" t="s">
        <v>400</v>
      </c>
      <c r="L96" s="145" t="s">
        <v>400</v>
      </c>
      <c r="M96" s="145" t="s">
        <v>400</v>
      </c>
      <c r="N96" s="145" t="s">
        <v>400</v>
      </c>
      <c r="O96" s="145" t="s">
        <v>400</v>
      </c>
      <c r="P96" s="348" t="s">
        <v>551</v>
      </c>
      <c r="Q96" s="348" t="s">
        <v>552</v>
      </c>
      <c r="R96" s="361" t="str">
        <f t="shared" si="7"/>
        <v>掲載ページ</v>
      </c>
      <c r="S96" s="361" t="str">
        <f t="shared" si="6"/>
        <v>マニュアル</v>
      </c>
      <c r="T96" s="362" t="str">
        <f t="shared" si="6"/>
        <v>産地戦略</v>
      </c>
      <c r="U96" s="297" t="s">
        <v>553</v>
      </c>
      <c r="V96" s="296" t="s">
        <v>554</v>
      </c>
      <c r="W96" s="38" t="s">
        <v>555</v>
      </c>
    </row>
    <row r="97" spans="1:23" s="17" customFormat="1" ht="50.1" customHeight="1" x14ac:dyDescent="0.15">
      <c r="A97" s="17" t="s">
        <v>1457</v>
      </c>
      <c r="B97" s="240">
        <v>15</v>
      </c>
      <c r="C97" s="240">
        <v>2</v>
      </c>
      <c r="D97" s="160" t="s">
        <v>142</v>
      </c>
      <c r="E97" s="159" t="s">
        <v>143</v>
      </c>
      <c r="F97" s="159" t="s">
        <v>144</v>
      </c>
      <c r="G97" s="159" t="s">
        <v>37</v>
      </c>
      <c r="H97" s="157"/>
      <c r="I97" s="157"/>
      <c r="J97" s="158"/>
      <c r="K97" s="157"/>
      <c r="L97" s="157"/>
      <c r="M97" s="157" t="s">
        <v>114</v>
      </c>
      <c r="N97" s="157"/>
      <c r="O97" s="157" t="s">
        <v>23</v>
      </c>
      <c r="P97" s="349" t="s">
        <v>1533</v>
      </c>
      <c r="Q97" s="349" t="s">
        <v>1534</v>
      </c>
      <c r="R97" s="361" t="str">
        <f t="shared" si="7"/>
        <v>掲載ページ</v>
      </c>
      <c r="S97" s="361" t="str">
        <f t="shared" si="6"/>
        <v>マニュアル</v>
      </c>
      <c r="T97" s="362" t="str">
        <f t="shared" si="6"/>
        <v>産地戦略</v>
      </c>
      <c r="U97" s="155" t="s">
        <v>1535</v>
      </c>
      <c r="V97" s="295" t="s">
        <v>145</v>
      </c>
      <c r="W97" s="294" t="s">
        <v>146</v>
      </c>
    </row>
    <row r="98" spans="1:23" s="17" customFormat="1" ht="69.95" customHeight="1" x14ac:dyDescent="0.15">
      <c r="A98" s="59" t="s">
        <v>848</v>
      </c>
      <c r="B98" s="92">
        <v>15</v>
      </c>
      <c r="C98" s="92">
        <v>1</v>
      </c>
      <c r="D98" s="140" t="s">
        <v>1019</v>
      </c>
      <c r="E98" s="121" t="s">
        <v>1020</v>
      </c>
      <c r="F98" s="121" t="s">
        <v>1022</v>
      </c>
      <c r="G98" s="121" t="s">
        <v>1021</v>
      </c>
      <c r="H98" s="121"/>
      <c r="I98" s="121"/>
      <c r="J98" s="121"/>
      <c r="K98" s="121"/>
      <c r="L98" s="121" t="s">
        <v>114</v>
      </c>
      <c r="M98" s="121"/>
      <c r="N98" s="121"/>
      <c r="O98" s="121" t="s">
        <v>114</v>
      </c>
      <c r="P98" s="345" t="s">
        <v>1023</v>
      </c>
      <c r="Q98" s="345" t="s">
        <v>1024</v>
      </c>
      <c r="R98" s="361" t="str">
        <f t="shared" si="7"/>
        <v>掲載ページ</v>
      </c>
      <c r="S98" s="361" t="str">
        <f t="shared" si="6"/>
        <v>マニュアル</v>
      </c>
      <c r="T98" s="362" t="str">
        <f t="shared" si="6"/>
        <v>産地戦略</v>
      </c>
      <c r="U98" s="293" t="s">
        <v>1025</v>
      </c>
      <c r="V98" s="292" t="s">
        <v>1026</v>
      </c>
      <c r="W98" s="291" t="s">
        <v>1027</v>
      </c>
    </row>
    <row r="99" spans="1:23" s="17" customFormat="1" ht="50.1" customHeight="1" x14ac:dyDescent="0.15">
      <c r="A99" s="59" t="s">
        <v>848</v>
      </c>
      <c r="B99" s="92">
        <v>15</v>
      </c>
      <c r="C99" s="92">
        <v>2</v>
      </c>
      <c r="D99" s="405" t="s">
        <v>1019</v>
      </c>
      <c r="E99" s="397" t="s">
        <v>1019</v>
      </c>
      <c r="F99" s="397" t="s">
        <v>824</v>
      </c>
      <c r="G99" s="397" t="s">
        <v>824</v>
      </c>
      <c r="H99" s="397"/>
      <c r="I99" s="397"/>
      <c r="J99" s="397" t="s">
        <v>114</v>
      </c>
      <c r="K99" s="404"/>
      <c r="L99" s="404"/>
      <c r="M99" s="404"/>
      <c r="N99" s="404"/>
      <c r="O99" s="404"/>
      <c r="P99" s="403" t="s">
        <v>1028</v>
      </c>
      <c r="Q99" s="403" t="s">
        <v>1029</v>
      </c>
      <c r="R99" s="394" t="str">
        <f>IF(OR(U99="",U99="準備中"),"準備中",HYPERLINK(U99,R$5))</f>
        <v>掲載ページ</v>
      </c>
      <c r="S99" s="361" t="str">
        <f>IF(OR(V99="","準備中"),"準備中",HYPERLINK(V99,"マニュアル（防除暦）"))</f>
        <v>マニュアル（防除暦）</v>
      </c>
      <c r="T99" s="395" t="str">
        <f>IF(OR(W99="","準備中"),"準備中",HYPERLINK(W99,T$5))</f>
        <v>産地戦略</v>
      </c>
      <c r="U99" s="290" t="s">
        <v>1030</v>
      </c>
      <c r="V99" s="289" t="s">
        <v>1031</v>
      </c>
      <c r="W99" s="288" t="s">
        <v>1032</v>
      </c>
    </row>
    <row r="100" spans="1:23" s="17" customFormat="1" ht="50.1" customHeight="1" x14ac:dyDescent="0.15">
      <c r="A100" s="59" t="s">
        <v>848</v>
      </c>
      <c r="B100" s="92">
        <v>15</v>
      </c>
      <c r="C100" s="92">
        <v>2</v>
      </c>
      <c r="D100" s="405"/>
      <c r="E100" s="397"/>
      <c r="F100" s="397"/>
      <c r="G100" s="397"/>
      <c r="H100" s="397"/>
      <c r="I100" s="397"/>
      <c r="J100" s="397"/>
      <c r="K100" s="404"/>
      <c r="L100" s="404"/>
      <c r="M100" s="404"/>
      <c r="N100" s="404"/>
      <c r="O100" s="404"/>
      <c r="P100" s="403"/>
      <c r="Q100" s="403"/>
      <c r="R100" s="394"/>
      <c r="S100" s="361" t="str">
        <f>IF(OR(V100="","準備中"),"準備中",HYPERLINK(V100,"マニュアル（省力化）"))</f>
        <v>マニュアル（省力化）</v>
      </c>
      <c r="T100" s="395"/>
      <c r="U100" s="290"/>
      <c r="V100" s="289" t="s">
        <v>1033</v>
      </c>
      <c r="W100" s="288"/>
    </row>
    <row r="101" spans="1:23" s="17" customFormat="1" ht="50.1" customHeight="1" x14ac:dyDescent="0.15">
      <c r="A101" s="17" t="s">
        <v>1457</v>
      </c>
      <c r="B101" s="240">
        <v>16</v>
      </c>
      <c r="C101" s="240" t="s">
        <v>849</v>
      </c>
      <c r="D101" s="399" t="s">
        <v>147</v>
      </c>
      <c r="E101" s="402" t="s">
        <v>148</v>
      </c>
      <c r="F101" s="402" t="s">
        <v>149</v>
      </c>
      <c r="G101" s="402" t="s">
        <v>31</v>
      </c>
      <c r="H101" s="401" t="s">
        <v>23</v>
      </c>
      <c r="I101" s="401"/>
      <c r="J101" s="400"/>
      <c r="K101" s="401"/>
      <c r="L101" s="401"/>
      <c r="M101" s="401"/>
      <c r="N101" s="401"/>
      <c r="O101" s="401"/>
      <c r="P101" s="398" t="s">
        <v>1536</v>
      </c>
      <c r="Q101" s="398" t="s">
        <v>1537</v>
      </c>
      <c r="R101" s="394" t="str">
        <f>IF(OR(U101="",U101="準備中"),"準備中",HYPERLINK(U101,R$5))</f>
        <v>掲載ページ</v>
      </c>
      <c r="S101" s="361" t="str">
        <f>IF(OR(V101="","準備中"),"準備中",HYPERLINK(V101,"マニュアル（トマト）"))</f>
        <v>マニュアル（トマト）</v>
      </c>
      <c r="T101" s="395" t="str">
        <f>IF(OR(W101="","準備中"),"準備中",HYPERLINK(W101,T$5))</f>
        <v>産地戦略</v>
      </c>
      <c r="U101" s="285" t="s">
        <v>1538</v>
      </c>
      <c r="V101" s="35" t="s">
        <v>150</v>
      </c>
      <c r="W101" s="29" t="s">
        <v>151</v>
      </c>
    </row>
    <row r="102" spans="1:23" s="17" customFormat="1" ht="50.1" customHeight="1" x14ac:dyDescent="0.15">
      <c r="A102" s="17" t="s">
        <v>1457</v>
      </c>
      <c r="B102" s="240">
        <v>16</v>
      </c>
      <c r="C102" s="240" t="s">
        <v>849</v>
      </c>
      <c r="D102" s="399"/>
      <c r="E102" s="402"/>
      <c r="F102" s="402"/>
      <c r="G102" s="402"/>
      <c r="H102" s="401"/>
      <c r="I102" s="401"/>
      <c r="J102" s="400"/>
      <c r="K102" s="401"/>
      <c r="L102" s="401"/>
      <c r="M102" s="401"/>
      <c r="N102" s="401"/>
      <c r="O102" s="401"/>
      <c r="P102" s="398"/>
      <c r="Q102" s="398"/>
      <c r="R102" s="394"/>
      <c r="S102" s="361" t="str">
        <f>IF(OR(V102="","準備中"),"準備中",HYPERLINK(V102,"マニュアル（きゅうり）"))</f>
        <v>マニュアル（きゅうり）</v>
      </c>
      <c r="T102" s="395"/>
      <c r="U102" s="287"/>
      <c r="V102" s="35" t="s">
        <v>152</v>
      </c>
      <c r="W102" s="29"/>
    </row>
    <row r="103" spans="1:23" s="17" customFormat="1" ht="50.1" customHeight="1" x14ac:dyDescent="0.15">
      <c r="A103" s="17" t="s">
        <v>1457</v>
      </c>
      <c r="B103" s="240">
        <v>16</v>
      </c>
      <c r="C103" s="240" t="s">
        <v>865</v>
      </c>
      <c r="D103" s="160" t="s">
        <v>153</v>
      </c>
      <c r="E103" s="159" t="s">
        <v>154</v>
      </c>
      <c r="F103" s="159" t="s">
        <v>155</v>
      </c>
      <c r="G103" s="159" t="s">
        <v>37</v>
      </c>
      <c r="H103" s="157"/>
      <c r="I103" s="157" t="s">
        <v>23</v>
      </c>
      <c r="J103" s="158"/>
      <c r="K103" s="157"/>
      <c r="L103" s="157"/>
      <c r="M103" s="157"/>
      <c r="N103" s="157"/>
      <c r="O103" s="157"/>
      <c r="P103" s="349" t="s">
        <v>1539</v>
      </c>
      <c r="Q103" s="349" t="s">
        <v>1540</v>
      </c>
      <c r="R103" s="361" t="str">
        <f>IF(OR(U103="",U103="準備中"),"準備中",HYPERLINK(U103,R$5))</f>
        <v>掲載ページ</v>
      </c>
      <c r="S103" s="361" t="str">
        <f t="shared" ref="S103:S122" si="8">IF(OR(V103="","準備中"),"準備中",HYPERLINK(V103,S$5))</f>
        <v>マニュアル</v>
      </c>
      <c r="T103" s="362" t="str">
        <f t="shared" ref="T103:T122" si="9">IF(OR(W103="","準備中"),"準備中",HYPERLINK(W103,T$5))</f>
        <v>産地戦略</v>
      </c>
      <c r="U103" s="285" t="s">
        <v>1538</v>
      </c>
      <c r="V103" s="35" t="s">
        <v>156</v>
      </c>
      <c r="W103" s="29" t="s">
        <v>157</v>
      </c>
    </row>
    <row r="104" spans="1:23" s="17" customFormat="1" ht="50.1" customHeight="1" x14ac:dyDescent="0.15">
      <c r="A104" s="17" t="s">
        <v>1457</v>
      </c>
      <c r="B104" s="240">
        <v>16</v>
      </c>
      <c r="C104" s="240" t="s">
        <v>884</v>
      </c>
      <c r="D104" s="160" t="s">
        <v>147</v>
      </c>
      <c r="E104" s="121" t="s">
        <v>158</v>
      </c>
      <c r="F104" s="159" t="s">
        <v>159</v>
      </c>
      <c r="G104" s="159" t="s">
        <v>37</v>
      </c>
      <c r="H104" s="157"/>
      <c r="I104" s="157" t="s">
        <v>23</v>
      </c>
      <c r="J104" s="158"/>
      <c r="K104" s="157"/>
      <c r="L104" s="157"/>
      <c r="M104" s="157"/>
      <c r="N104" s="157"/>
      <c r="O104" s="157"/>
      <c r="P104" s="349" t="s">
        <v>1541</v>
      </c>
      <c r="Q104" s="349" t="s">
        <v>1542</v>
      </c>
      <c r="R104" s="361" t="str">
        <f t="shared" ref="R104:R122" si="10">IF(OR(U104="",U104="準備中"),"準備中",HYPERLINK(U104,R$5))</f>
        <v>掲載ページ</v>
      </c>
      <c r="S104" s="361" t="str">
        <f t="shared" si="8"/>
        <v>マニュアル</v>
      </c>
      <c r="T104" s="362" t="str">
        <f t="shared" si="9"/>
        <v>産地戦略</v>
      </c>
      <c r="U104" s="285" t="s">
        <v>1538</v>
      </c>
      <c r="V104" s="35" t="s">
        <v>160</v>
      </c>
      <c r="W104" s="29" t="s">
        <v>161</v>
      </c>
    </row>
    <row r="105" spans="1:23" s="17" customFormat="1" ht="50.1" customHeight="1" x14ac:dyDescent="0.15">
      <c r="A105" s="17" t="s">
        <v>1457</v>
      </c>
      <c r="B105" s="240">
        <v>16</v>
      </c>
      <c r="C105" s="240" t="s">
        <v>903</v>
      </c>
      <c r="D105" s="160" t="s">
        <v>147</v>
      </c>
      <c r="E105" s="159" t="s">
        <v>162</v>
      </c>
      <c r="F105" s="158" t="s">
        <v>163</v>
      </c>
      <c r="G105" s="159" t="s">
        <v>31</v>
      </c>
      <c r="H105" s="157" t="s">
        <v>23</v>
      </c>
      <c r="I105" s="157"/>
      <c r="J105" s="158"/>
      <c r="K105" s="157"/>
      <c r="L105" s="157"/>
      <c r="M105" s="157"/>
      <c r="N105" s="157"/>
      <c r="O105" s="157"/>
      <c r="P105" s="349" t="s">
        <v>1543</v>
      </c>
      <c r="Q105" s="349" t="s">
        <v>1543</v>
      </c>
      <c r="R105" s="361" t="str">
        <f t="shared" si="10"/>
        <v>掲載ページ</v>
      </c>
      <c r="S105" s="361" t="str">
        <f t="shared" si="8"/>
        <v>マニュアル</v>
      </c>
      <c r="T105" s="362" t="str">
        <f t="shared" si="9"/>
        <v>産地戦略</v>
      </c>
      <c r="U105" s="285" t="s">
        <v>1538</v>
      </c>
      <c r="V105" s="35" t="s">
        <v>164</v>
      </c>
      <c r="W105" s="286" t="s">
        <v>165</v>
      </c>
    </row>
    <row r="106" spans="1:23" ht="50.1" customHeight="1" x14ac:dyDescent="0.15">
      <c r="A106" s="17" t="s">
        <v>1457</v>
      </c>
      <c r="B106" s="240">
        <v>16</v>
      </c>
      <c r="C106" s="240" t="s">
        <v>1463</v>
      </c>
      <c r="D106" s="160" t="s">
        <v>147</v>
      </c>
      <c r="E106" s="159" t="s">
        <v>166</v>
      </c>
      <c r="F106" s="158" t="s">
        <v>167</v>
      </c>
      <c r="G106" s="159" t="s">
        <v>42</v>
      </c>
      <c r="H106" s="157"/>
      <c r="I106" s="157" t="s">
        <v>23</v>
      </c>
      <c r="J106" s="158"/>
      <c r="K106" s="157"/>
      <c r="L106" s="157"/>
      <c r="M106" s="157"/>
      <c r="N106" s="157"/>
      <c r="O106" s="157"/>
      <c r="P106" s="349" t="s">
        <v>1544</v>
      </c>
      <c r="Q106" s="349" t="s">
        <v>1545</v>
      </c>
      <c r="R106" s="361" t="str">
        <f t="shared" si="10"/>
        <v>掲載ページ</v>
      </c>
      <c r="S106" s="361" t="str">
        <f t="shared" si="8"/>
        <v>マニュアル</v>
      </c>
      <c r="T106" s="362" t="str">
        <f t="shared" si="9"/>
        <v>産地戦略</v>
      </c>
      <c r="U106" s="285" t="s">
        <v>1538</v>
      </c>
      <c r="V106" s="39" t="s">
        <v>168</v>
      </c>
      <c r="W106" s="39" t="s">
        <v>169</v>
      </c>
    </row>
    <row r="107" spans="1:23" ht="50.1" customHeight="1" x14ac:dyDescent="0.15">
      <c r="A107" s="17" t="s">
        <v>1457</v>
      </c>
      <c r="B107" s="240">
        <v>16</v>
      </c>
      <c r="C107" s="240" t="s">
        <v>916</v>
      </c>
      <c r="D107" s="160" t="s">
        <v>147</v>
      </c>
      <c r="E107" s="159" t="s">
        <v>170</v>
      </c>
      <c r="F107" s="158" t="s">
        <v>41</v>
      </c>
      <c r="G107" s="159" t="s">
        <v>42</v>
      </c>
      <c r="H107" s="157"/>
      <c r="I107" s="157" t="s">
        <v>23</v>
      </c>
      <c r="J107" s="158"/>
      <c r="K107" s="157" t="s">
        <v>23</v>
      </c>
      <c r="L107" s="157"/>
      <c r="M107" s="157"/>
      <c r="N107" s="157" t="s">
        <v>23</v>
      </c>
      <c r="O107" s="157"/>
      <c r="P107" s="349" t="s">
        <v>1546</v>
      </c>
      <c r="Q107" s="349" t="s">
        <v>1547</v>
      </c>
      <c r="R107" s="361" t="str">
        <f t="shared" si="10"/>
        <v>掲載ページ</v>
      </c>
      <c r="S107" s="361" t="str">
        <f t="shared" si="8"/>
        <v>マニュアル</v>
      </c>
      <c r="T107" s="362" t="str">
        <f t="shared" si="9"/>
        <v>産地戦略</v>
      </c>
      <c r="U107" s="285" t="s">
        <v>1538</v>
      </c>
      <c r="V107" s="39" t="s">
        <v>171</v>
      </c>
      <c r="W107" s="39" t="s">
        <v>172</v>
      </c>
    </row>
    <row r="108" spans="1:23" ht="50.1" customHeight="1" x14ac:dyDescent="0.15">
      <c r="A108" s="48" t="s">
        <v>1456</v>
      </c>
      <c r="B108" s="237">
        <v>16</v>
      </c>
      <c r="C108" s="236" t="s">
        <v>849</v>
      </c>
      <c r="D108" s="352" t="s">
        <v>556</v>
      </c>
      <c r="E108" s="353" t="s">
        <v>557</v>
      </c>
      <c r="F108" s="353" t="s">
        <v>558</v>
      </c>
      <c r="G108" s="353" t="s">
        <v>417</v>
      </c>
      <c r="H108" s="145" t="s">
        <v>114</v>
      </c>
      <c r="I108" s="145" t="s">
        <v>400</v>
      </c>
      <c r="J108" s="145" t="s">
        <v>400</v>
      </c>
      <c r="K108" s="145" t="s">
        <v>400</v>
      </c>
      <c r="L108" s="145" t="s">
        <v>400</v>
      </c>
      <c r="M108" s="145" t="s">
        <v>400</v>
      </c>
      <c r="N108" s="145" t="s">
        <v>400</v>
      </c>
      <c r="O108" s="145" t="s">
        <v>400</v>
      </c>
      <c r="P108" s="348" t="s">
        <v>559</v>
      </c>
      <c r="Q108" s="348" t="s">
        <v>560</v>
      </c>
      <c r="R108" s="361" t="str">
        <f t="shared" si="10"/>
        <v>掲載ページ</v>
      </c>
      <c r="S108" s="361" t="str">
        <f t="shared" si="8"/>
        <v>マニュアル</v>
      </c>
      <c r="T108" s="362" t="str">
        <f t="shared" si="9"/>
        <v>産地戦略</v>
      </c>
      <c r="U108" s="284" t="s">
        <v>561</v>
      </c>
      <c r="V108" s="282" t="s">
        <v>562</v>
      </c>
      <c r="W108" s="282" t="s">
        <v>563</v>
      </c>
    </row>
    <row r="109" spans="1:23" ht="50.1" customHeight="1" x14ac:dyDescent="0.15">
      <c r="A109" s="48" t="s">
        <v>1456</v>
      </c>
      <c r="B109" s="237">
        <v>16</v>
      </c>
      <c r="C109" s="236" t="s">
        <v>865</v>
      </c>
      <c r="D109" s="352" t="s">
        <v>556</v>
      </c>
      <c r="E109" s="353" t="s">
        <v>564</v>
      </c>
      <c r="F109" s="353" t="s">
        <v>565</v>
      </c>
      <c r="G109" s="353" t="s">
        <v>417</v>
      </c>
      <c r="H109" s="145" t="s">
        <v>400</v>
      </c>
      <c r="I109" s="145" t="s">
        <v>114</v>
      </c>
      <c r="J109" s="145" t="s">
        <v>400</v>
      </c>
      <c r="K109" s="145" t="s">
        <v>400</v>
      </c>
      <c r="L109" s="145" t="s">
        <v>400</v>
      </c>
      <c r="M109" s="145" t="s">
        <v>400</v>
      </c>
      <c r="N109" s="145" t="s">
        <v>400</v>
      </c>
      <c r="O109" s="145" t="s">
        <v>400</v>
      </c>
      <c r="P109" s="348" t="s">
        <v>566</v>
      </c>
      <c r="Q109" s="348" t="s">
        <v>476</v>
      </c>
      <c r="R109" s="361" t="str">
        <f t="shared" si="10"/>
        <v>掲載ページ</v>
      </c>
      <c r="S109" s="361" t="str">
        <f t="shared" si="8"/>
        <v>マニュアル</v>
      </c>
      <c r="T109" s="362" t="str">
        <f t="shared" si="9"/>
        <v>産地戦略</v>
      </c>
      <c r="U109" s="283" t="s">
        <v>561</v>
      </c>
      <c r="V109" s="282" t="s">
        <v>567</v>
      </c>
      <c r="W109" s="282" t="s">
        <v>568</v>
      </c>
    </row>
    <row r="110" spans="1:23" s="13" customFormat="1" ht="50.1" customHeight="1" x14ac:dyDescent="0.15">
      <c r="A110" s="48" t="s">
        <v>1456</v>
      </c>
      <c r="B110" s="237">
        <v>16</v>
      </c>
      <c r="C110" s="236" t="s">
        <v>884</v>
      </c>
      <c r="D110" s="352" t="s">
        <v>556</v>
      </c>
      <c r="E110" s="353" t="s">
        <v>569</v>
      </c>
      <c r="F110" s="353" t="s">
        <v>570</v>
      </c>
      <c r="G110" s="353" t="s">
        <v>417</v>
      </c>
      <c r="H110" s="145" t="s">
        <v>114</v>
      </c>
      <c r="I110" s="145" t="s">
        <v>400</v>
      </c>
      <c r="J110" s="145" t="s">
        <v>400</v>
      </c>
      <c r="K110" s="145" t="s">
        <v>400</v>
      </c>
      <c r="L110" s="145" t="s">
        <v>400</v>
      </c>
      <c r="M110" s="145" t="s">
        <v>400</v>
      </c>
      <c r="N110" s="145" t="s">
        <v>400</v>
      </c>
      <c r="O110" s="145" t="s">
        <v>400</v>
      </c>
      <c r="P110" s="348" t="s">
        <v>571</v>
      </c>
      <c r="Q110" s="348" t="s">
        <v>572</v>
      </c>
      <c r="R110" s="361" t="str">
        <f t="shared" si="10"/>
        <v>掲載ページ</v>
      </c>
      <c r="S110" s="361" t="str">
        <f t="shared" si="8"/>
        <v>マニュアル</v>
      </c>
      <c r="T110" s="362" t="str">
        <f t="shared" si="9"/>
        <v>産地戦略</v>
      </c>
      <c r="U110" s="281" t="s">
        <v>561</v>
      </c>
      <c r="V110" s="280" t="s">
        <v>573</v>
      </c>
      <c r="W110" s="280" t="s">
        <v>574</v>
      </c>
    </row>
    <row r="111" spans="1:23" s="13" customFormat="1" ht="69.95" customHeight="1" x14ac:dyDescent="0.15">
      <c r="A111" s="17" t="s">
        <v>1457</v>
      </c>
      <c r="B111" s="240">
        <v>17</v>
      </c>
      <c r="C111" s="240" t="s">
        <v>849</v>
      </c>
      <c r="D111" s="128" t="s">
        <v>173</v>
      </c>
      <c r="E111" s="121" t="s">
        <v>174</v>
      </c>
      <c r="F111" s="123" t="s">
        <v>175</v>
      </c>
      <c r="G111" s="159" t="s">
        <v>37</v>
      </c>
      <c r="H111" s="157"/>
      <c r="I111" s="157" t="s">
        <v>114</v>
      </c>
      <c r="J111" s="158"/>
      <c r="K111" s="157"/>
      <c r="L111" s="157"/>
      <c r="M111" s="157"/>
      <c r="N111" s="157"/>
      <c r="O111" s="157"/>
      <c r="P111" s="349" t="s">
        <v>1548</v>
      </c>
      <c r="Q111" s="349" t="s">
        <v>1549</v>
      </c>
      <c r="R111" s="361" t="str">
        <f t="shared" si="10"/>
        <v>掲載ページ</v>
      </c>
      <c r="S111" s="361" t="str">
        <f t="shared" si="8"/>
        <v>マニュアル</v>
      </c>
      <c r="T111" s="362" t="str">
        <f t="shared" si="9"/>
        <v>産地戦略</v>
      </c>
      <c r="U111" s="252" t="s">
        <v>1550</v>
      </c>
      <c r="V111" s="49" t="s">
        <v>176</v>
      </c>
      <c r="W111" s="49" t="s">
        <v>177</v>
      </c>
    </row>
    <row r="112" spans="1:23" s="13" customFormat="1" ht="50.1" customHeight="1" x14ac:dyDescent="0.15">
      <c r="A112" s="17" t="s">
        <v>1457</v>
      </c>
      <c r="B112" s="240">
        <v>17</v>
      </c>
      <c r="C112" s="240" t="s">
        <v>1458</v>
      </c>
      <c r="D112" s="128" t="s">
        <v>173</v>
      </c>
      <c r="E112" s="159" t="s">
        <v>178</v>
      </c>
      <c r="F112" s="158" t="s">
        <v>179</v>
      </c>
      <c r="G112" s="159" t="s">
        <v>42</v>
      </c>
      <c r="H112" s="157"/>
      <c r="I112" s="158"/>
      <c r="J112" s="158"/>
      <c r="K112" s="157" t="s">
        <v>114</v>
      </c>
      <c r="L112" s="157"/>
      <c r="M112" s="157"/>
      <c r="N112" s="157"/>
      <c r="O112" s="157"/>
      <c r="P112" s="349" t="s">
        <v>1476</v>
      </c>
      <c r="Q112" s="349" t="s">
        <v>1551</v>
      </c>
      <c r="R112" s="361" t="str">
        <f t="shared" si="10"/>
        <v>掲載ページ</v>
      </c>
      <c r="S112" s="361" t="str">
        <f t="shared" si="8"/>
        <v>マニュアル</v>
      </c>
      <c r="T112" s="362" t="str">
        <f t="shared" si="9"/>
        <v>産地戦略</v>
      </c>
      <c r="U112" s="239" t="s">
        <v>1552</v>
      </c>
      <c r="V112" s="249" t="s">
        <v>180</v>
      </c>
      <c r="W112" s="249" t="s">
        <v>181</v>
      </c>
    </row>
    <row r="113" spans="1:23" ht="50.1" customHeight="1" x14ac:dyDescent="0.15">
      <c r="A113" s="17" t="s">
        <v>1457</v>
      </c>
      <c r="B113" s="240">
        <v>17</v>
      </c>
      <c r="C113" s="240" t="s">
        <v>903</v>
      </c>
      <c r="D113" s="160" t="s">
        <v>173</v>
      </c>
      <c r="E113" s="159" t="s">
        <v>182</v>
      </c>
      <c r="F113" s="159" t="s">
        <v>183</v>
      </c>
      <c r="G113" s="159" t="s">
        <v>37</v>
      </c>
      <c r="H113" s="157" t="s">
        <v>114</v>
      </c>
      <c r="I113" s="157"/>
      <c r="J113" s="158"/>
      <c r="K113" s="157"/>
      <c r="L113" s="157"/>
      <c r="M113" s="157"/>
      <c r="N113" s="157"/>
      <c r="O113" s="157"/>
      <c r="P113" s="349" t="s">
        <v>1553</v>
      </c>
      <c r="Q113" s="349" t="s">
        <v>1553</v>
      </c>
      <c r="R113" s="361" t="str">
        <f t="shared" si="10"/>
        <v>掲載ページ</v>
      </c>
      <c r="S113" s="361" t="str">
        <f t="shared" si="8"/>
        <v>マニュアル</v>
      </c>
      <c r="T113" s="362" t="str">
        <f t="shared" si="9"/>
        <v>産地戦略</v>
      </c>
      <c r="U113" s="239" t="s">
        <v>1550</v>
      </c>
      <c r="V113" s="249" t="s">
        <v>184</v>
      </c>
      <c r="W113" s="249" t="s">
        <v>185</v>
      </c>
    </row>
    <row r="114" spans="1:23" ht="50.1" customHeight="1" x14ac:dyDescent="0.15">
      <c r="A114" s="270" t="s">
        <v>948</v>
      </c>
      <c r="B114" s="269">
        <v>17</v>
      </c>
      <c r="C114" s="269">
        <v>2</v>
      </c>
      <c r="D114" s="128" t="s">
        <v>178</v>
      </c>
      <c r="E114" s="121" t="s">
        <v>1041</v>
      </c>
      <c r="F114" s="121" t="s">
        <v>1043</v>
      </c>
      <c r="G114" s="121" t="s">
        <v>1042</v>
      </c>
      <c r="H114" s="121" t="s">
        <v>114</v>
      </c>
      <c r="I114" s="121"/>
      <c r="J114" s="121"/>
      <c r="K114" s="121"/>
      <c r="L114" s="121"/>
      <c r="M114" s="121"/>
      <c r="N114" s="121"/>
      <c r="O114" s="121"/>
      <c r="P114" s="345" t="s">
        <v>1044</v>
      </c>
      <c r="Q114" s="345" t="s">
        <v>1044</v>
      </c>
      <c r="R114" s="361" t="str">
        <f t="shared" si="10"/>
        <v>掲載ページ</v>
      </c>
      <c r="S114" s="361" t="str">
        <f t="shared" si="8"/>
        <v>マニュアル</v>
      </c>
      <c r="T114" s="362" t="str">
        <f t="shared" si="9"/>
        <v>産地戦略</v>
      </c>
      <c r="U114" s="279" t="s">
        <v>1045</v>
      </c>
      <c r="V114" s="278" t="s">
        <v>1046</v>
      </c>
      <c r="W114" s="278" t="s">
        <v>1047</v>
      </c>
    </row>
    <row r="115" spans="1:23" ht="50.1" customHeight="1" x14ac:dyDescent="0.15">
      <c r="A115" s="270" t="s">
        <v>948</v>
      </c>
      <c r="B115" s="269">
        <v>17</v>
      </c>
      <c r="C115" s="269">
        <v>3</v>
      </c>
      <c r="D115" s="128" t="s">
        <v>178</v>
      </c>
      <c r="E115" s="121" t="s">
        <v>1054</v>
      </c>
      <c r="F115" s="121" t="s">
        <v>1056</v>
      </c>
      <c r="G115" s="121" t="s">
        <v>1055</v>
      </c>
      <c r="H115" s="121"/>
      <c r="I115" s="121"/>
      <c r="J115" s="121"/>
      <c r="K115" s="121"/>
      <c r="L115" s="121"/>
      <c r="M115" s="121" t="s">
        <v>114</v>
      </c>
      <c r="N115" s="121"/>
      <c r="O115" s="121"/>
      <c r="P115" s="345" t="s">
        <v>1057</v>
      </c>
      <c r="Q115" s="345" t="s">
        <v>1058</v>
      </c>
      <c r="R115" s="361" t="str">
        <f t="shared" si="10"/>
        <v>掲載ページ</v>
      </c>
      <c r="S115" s="361" t="str">
        <f t="shared" si="8"/>
        <v>マニュアル</v>
      </c>
      <c r="T115" s="362" t="str">
        <f t="shared" si="9"/>
        <v>産地戦略</v>
      </c>
      <c r="U115" s="274" t="s">
        <v>1059</v>
      </c>
      <c r="V115" s="277" t="s">
        <v>1060</v>
      </c>
      <c r="W115" s="277" t="s">
        <v>1061</v>
      </c>
    </row>
    <row r="116" spans="1:23" ht="50.1" customHeight="1" x14ac:dyDescent="0.15">
      <c r="A116" s="48" t="s">
        <v>1456</v>
      </c>
      <c r="B116" s="237">
        <v>17</v>
      </c>
      <c r="C116" s="236" t="s">
        <v>903</v>
      </c>
      <c r="D116" s="352" t="s">
        <v>178</v>
      </c>
      <c r="E116" s="353" t="s">
        <v>575</v>
      </c>
      <c r="F116" s="353" t="s">
        <v>265</v>
      </c>
      <c r="G116" s="353" t="s">
        <v>265</v>
      </c>
      <c r="H116" s="145" t="s">
        <v>114</v>
      </c>
      <c r="I116" s="145" t="s">
        <v>400</v>
      </c>
      <c r="J116" s="145" t="s">
        <v>400</v>
      </c>
      <c r="K116" s="145" t="s">
        <v>400</v>
      </c>
      <c r="L116" s="145" t="s">
        <v>400</v>
      </c>
      <c r="M116" s="145" t="s">
        <v>400</v>
      </c>
      <c r="N116" s="145" t="s">
        <v>400</v>
      </c>
      <c r="O116" s="145" t="s">
        <v>400</v>
      </c>
      <c r="P116" s="348" t="s">
        <v>576</v>
      </c>
      <c r="Q116" s="348" t="s">
        <v>577</v>
      </c>
      <c r="R116" s="361" t="str">
        <f t="shared" si="10"/>
        <v>掲載ページ</v>
      </c>
      <c r="S116" s="361" t="str">
        <f t="shared" si="8"/>
        <v>マニュアル</v>
      </c>
      <c r="T116" s="362" t="str">
        <f t="shared" si="9"/>
        <v>産地戦略</v>
      </c>
      <c r="U116" s="132" t="s">
        <v>578</v>
      </c>
      <c r="V116" s="52" t="s">
        <v>579</v>
      </c>
      <c r="W116" s="52" t="s">
        <v>580</v>
      </c>
    </row>
    <row r="117" spans="1:23" ht="50.1" customHeight="1" x14ac:dyDescent="0.15">
      <c r="A117" s="270" t="s">
        <v>948</v>
      </c>
      <c r="B117" s="269">
        <v>17</v>
      </c>
      <c r="C117" s="269">
        <v>6</v>
      </c>
      <c r="D117" s="128" t="s">
        <v>1062</v>
      </c>
      <c r="E117" s="121" t="s">
        <v>1063</v>
      </c>
      <c r="F117" s="121" t="s">
        <v>1043</v>
      </c>
      <c r="G117" s="121" t="s">
        <v>1042</v>
      </c>
      <c r="H117" s="121" t="s">
        <v>114</v>
      </c>
      <c r="I117" s="121"/>
      <c r="J117" s="121"/>
      <c r="K117" s="121"/>
      <c r="L117" s="121"/>
      <c r="M117" s="121"/>
      <c r="N117" s="121"/>
      <c r="O117" s="121"/>
      <c r="P117" s="345" t="s">
        <v>1064</v>
      </c>
      <c r="Q117" s="345" t="s">
        <v>1064</v>
      </c>
      <c r="R117" s="361" t="str">
        <f t="shared" si="10"/>
        <v>掲載ページ</v>
      </c>
      <c r="S117" s="361" t="str">
        <f t="shared" si="8"/>
        <v>マニュアル</v>
      </c>
      <c r="T117" s="362" t="str">
        <f t="shared" si="9"/>
        <v>産地戦略</v>
      </c>
      <c r="U117" s="276" t="s">
        <v>1065</v>
      </c>
      <c r="V117" s="275" t="s">
        <v>1066</v>
      </c>
      <c r="W117" s="275" t="s">
        <v>1067</v>
      </c>
    </row>
    <row r="118" spans="1:23" ht="50.1" customHeight="1" x14ac:dyDescent="0.15">
      <c r="A118" s="59" t="s">
        <v>848</v>
      </c>
      <c r="B118" s="92">
        <v>17</v>
      </c>
      <c r="C118" s="92">
        <v>1</v>
      </c>
      <c r="D118" s="140" t="s">
        <v>178</v>
      </c>
      <c r="E118" s="121" t="s">
        <v>1034</v>
      </c>
      <c r="F118" s="121" t="s">
        <v>1035</v>
      </c>
      <c r="G118" s="121" t="s">
        <v>31</v>
      </c>
      <c r="H118" s="121" t="s">
        <v>114</v>
      </c>
      <c r="I118" s="121"/>
      <c r="J118" s="121"/>
      <c r="K118" s="121"/>
      <c r="L118" s="121"/>
      <c r="M118" s="121"/>
      <c r="N118" s="121"/>
      <c r="O118" s="121"/>
      <c r="P118" s="345" t="s">
        <v>1036</v>
      </c>
      <c r="Q118" s="345" t="s">
        <v>1037</v>
      </c>
      <c r="R118" s="361" t="str">
        <f t="shared" si="10"/>
        <v>掲載ページ</v>
      </c>
      <c r="S118" s="361" t="str">
        <f t="shared" si="8"/>
        <v>マニュアル</v>
      </c>
      <c r="T118" s="362" t="str">
        <f t="shared" si="9"/>
        <v>産地戦略</v>
      </c>
      <c r="U118" s="274" t="s">
        <v>1038</v>
      </c>
      <c r="V118" s="273" t="s">
        <v>1039</v>
      </c>
      <c r="W118" s="273" t="s">
        <v>1040</v>
      </c>
    </row>
    <row r="119" spans="1:23" ht="50.1" customHeight="1" x14ac:dyDescent="0.15">
      <c r="A119" s="59" t="s">
        <v>848</v>
      </c>
      <c r="B119" s="92">
        <v>17</v>
      </c>
      <c r="C119" s="92">
        <v>2</v>
      </c>
      <c r="D119" s="140" t="s">
        <v>178</v>
      </c>
      <c r="E119" s="121" t="s">
        <v>1048</v>
      </c>
      <c r="F119" s="121" t="s">
        <v>824</v>
      </c>
      <c r="G119" s="121" t="s">
        <v>824</v>
      </c>
      <c r="H119" s="121"/>
      <c r="I119" s="123"/>
      <c r="J119" s="121" t="s">
        <v>114</v>
      </c>
      <c r="K119" s="121"/>
      <c r="L119" s="121"/>
      <c r="M119" s="121"/>
      <c r="N119" s="121"/>
      <c r="O119" s="121"/>
      <c r="P119" s="345" t="s">
        <v>1049</v>
      </c>
      <c r="Q119" s="345" t="s">
        <v>1050</v>
      </c>
      <c r="R119" s="361" t="str">
        <f t="shared" si="10"/>
        <v>掲載ページ</v>
      </c>
      <c r="S119" s="361" t="str">
        <f t="shared" si="8"/>
        <v>マニュアル</v>
      </c>
      <c r="T119" s="362" t="str">
        <f t="shared" si="9"/>
        <v>産地戦略</v>
      </c>
      <c r="U119" s="274" t="s">
        <v>1051</v>
      </c>
      <c r="V119" s="273" t="s">
        <v>1052</v>
      </c>
      <c r="W119" s="273" t="s">
        <v>1053</v>
      </c>
    </row>
    <row r="120" spans="1:23" ht="50.1" customHeight="1" x14ac:dyDescent="0.15">
      <c r="A120" s="17" t="s">
        <v>1457</v>
      </c>
      <c r="B120" s="240">
        <v>18</v>
      </c>
      <c r="C120" s="240" t="s">
        <v>849</v>
      </c>
      <c r="D120" s="160" t="s">
        <v>186</v>
      </c>
      <c r="E120" s="159" t="s">
        <v>187</v>
      </c>
      <c r="F120" s="158" t="s">
        <v>188</v>
      </c>
      <c r="G120" s="159" t="s">
        <v>37</v>
      </c>
      <c r="H120" s="157"/>
      <c r="I120" s="157" t="s">
        <v>23</v>
      </c>
      <c r="J120" s="158"/>
      <c r="K120" s="157"/>
      <c r="L120" s="157"/>
      <c r="M120" s="157" t="s">
        <v>23</v>
      </c>
      <c r="N120" s="157"/>
      <c r="O120" s="157"/>
      <c r="P120" s="349" t="s">
        <v>1554</v>
      </c>
      <c r="Q120" s="349" t="s">
        <v>1534</v>
      </c>
      <c r="R120" s="361" t="str">
        <f t="shared" si="10"/>
        <v>掲載ページ</v>
      </c>
      <c r="S120" s="361" t="str">
        <f t="shared" si="8"/>
        <v>マニュアル</v>
      </c>
      <c r="T120" s="362" t="str">
        <f t="shared" si="9"/>
        <v>産地戦略</v>
      </c>
      <c r="U120" s="239" t="s">
        <v>1555</v>
      </c>
      <c r="V120" s="254" t="s">
        <v>189</v>
      </c>
      <c r="W120" s="53" t="s">
        <v>190</v>
      </c>
    </row>
    <row r="121" spans="1:23" ht="50.1" customHeight="1" x14ac:dyDescent="0.15">
      <c r="A121" s="17" t="s">
        <v>1457</v>
      </c>
      <c r="B121" s="240">
        <v>18</v>
      </c>
      <c r="C121" s="240" t="s">
        <v>1458</v>
      </c>
      <c r="D121" s="160" t="s">
        <v>186</v>
      </c>
      <c r="E121" s="159" t="s">
        <v>191</v>
      </c>
      <c r="F121" s="158" t="s">
        <v>41</v>
      </c>
      <c r="G121" s="159" t="s">
        <v>42</v>
      </c>
      <c r="H121" s="157" t="s">
        <v>23</v>
      </c>
      <c r="I121" s="157"/>
      <c r="J121" s="157" t="s">
        <v>23</v>
      </c>
      <c r="K121" s="157"/>
      <c r="L121" s="157"/>
      <c r="M121" s="157"/>
      <c r="N121" s="157"/>
      <c r="O121" s="157"/>
      <c r="P121" s="349" t="s">
        <v>1556</v>
      </c>
      <c r="Q121" s="349" t="s">
        <v>1556</v>
      </c>
      <c r="R121" s="361" t="str">
        <f t="shared" si="10"/>
        <v>掲載ページ</v>
      </c>
      <c r="S121" s="361" t="str">
        <f t="shared" si="8"/>
        <v>マニュアル</v>
      </c>
      <c r="T121" s="362" t="str">
        <f t="shared" si="9"/>
        <v>産地戦略</v>
      </c>
      <c r="U121" s="252" t="s">
        <v>1557</v>
      </c>
      <c r="V121" s="272" t="s">
        <v>192</v>
      </c>
      <c r="W121" s="49" t="s">
        <v>193</v>
      </c>
    </row>
    <row r="122" spans="1:23" ht="50.1" customHeight="1" x14ac:dyDescent="0.15">
      <c r="A122" s="17" t="s">
        <v>1457</v>
      </c>
      <c r="B122" s="240">
        <v>18</v>
      </c>
      <c r="C122" s="240" t="s">
        <v>884</v>
      </c>
      <c r="D122" s="160" t="s">
        <v>186</v>
      </c>
      <c r="E122" s="159" t="s">
        <v>1558</v>
      </c>
      <c r="F122" s="158" t="s">
        <v>41</v>
      </c>
      <c r="G122" s="159" t="s">
        <v>42</v>
      </c>
      <c r="H122" s="157" t="s">
        <v>23</v>
      </c>
      <c r="I122" s="157" t="s">
        <v>23</v>
      </c>
      <c r="J122" s="158"/>
      <c r="K122" s="157"/>
      <c r="L122" s="157"/>
      <c r="M122" s="157"/>
      <c r="N122" s="157"/>
      <c r="O122" s="157"/>
      <c r="P122" s="349" t="s">
        <v>1559</v>
      </c>
      <c r="Q122" s="349" t="s">
        <v>1560</v>
      </c>
      <c r="R122" s="361" t="str">
        <f t="shared" si="10"/>
        <v>掲載ページ</v>
      </c>
      <c r="S122" s="361" t="str">
        <f t="shared" si="8"/>
        <v>マニュアル</v>
      </c>
      <c r="T122" s="362" t="str">
        <f t="shared" si="9"/>
        <v>産地戦略</v>
      </c>
      <c r="U122" s="239" t="s">
        <v>1561</v>
      </c>
      <c r="V122" s="52" t="s">
        <v>194</v>
      </c>
      <c r="W122" s="53" t="s">
        <v>195</v>
      </c>
    </row>
    <row r="123" spans="1:23" ht="50.1" customHeight="1" x14ac:dyDescent="0.15">
      <c r="A123" s="48" t="s">
        <v>1456</v>
      </c>
      <c r="B123" s="237">
        <v>18</v>
      </c>
      <c r="C123" s="236" t="s">
        <v>865</v>
      </c>
      <c r="D123" s="391" t="s">
        <v>581</v>
      </c>
      <c r="E123" s="390" t="s">
        <v>582</v>
      </c>
      <c r="F123" s="390" t="s">
        <v>583</v>
      </c>
      <c r="G123" s="390" t="s">
        <v>491</v>
      </c>
      <c r="H123" s="393" t="s">
        <v>400</v>
      </c>
      <c r="I123" s="393" t="s">
        <v>400</v>
      </c>
      <c r="J123" s="393" t="s">
        <v>400</v>
      </c>
      <c r="K123" s="393" t="s">
        <v>400</v>
      </c>
      <c r="L123" s="393" t="s">
        <v>400</v>
      </c>
      <c r="M123" s="393" t="s">
        <v>114</v>
      </c>
      <c r="N123" s="393" t="s">
        <v>400</v>
      </c>
      <c r="O123" s="406"/>
      <c r="P123" s="396" t="s">
        <v>475</v>
      </c>
      <c r="Q123" s="396" t="s">
        <v>476</v>
      </c>
      <c r="R123" s="394" t="str">
        <f>IF(OR(U123="",U123="準備中"),"準備中",HYPERLINK(U123,R$5))</f>
        <v>掲載ページ</v>
      </c>
      <c r="S123" s="361" t="str">
        <f>IF(OR(V123="","準備中"),"準備中",HYPERLINK(V123,"マニュアル（なす）"))</f>
        <v>マニュアル（なす）</v>
      </c>
      <c r="T123" s="395" t="str">
        <f>IF(OR(W123="","準備中"),"準備中",HYPERLINK(W123,T$5))</f>
        <v>産地戦略</v>
      </c>
      <c r="U123" s="131" t="s">
        <v>584</v>
      </c>
      <c r="V123" s="249" t="s">
        <v>585</v>
      </c>
      <c r="W123" s="50" t="s">
        <v>586</v>
      </c>
    </row>
    <row r="124" spans="1:23" ht="50.1" customHeight="1" x14ac:dyDescent="0.15">
      <c r="A124" s="48" t="s">
        <v>1456</v>
      </c>
      <c r="B124" s="237">
        <v>18</v>
      </c>
      <c r="C124" s="236" t="s">
        <v>865</v>
      </c>
      <c r="D124" s="392"/>
      <c r="E124" s="390"/>
      <c r="F124" s="390"/>
      <c r="G124" s="390"/>
      <c r="H124" s="393"/>
      <c r="I124" s="393"/>
      <c r="J124" s="393"/>
      <c r="K124" s="393"/>
      <c r="L124" s="393"/>
      <c r="M124" s="393"/>
      <c r="N124" s="393"/>
      <c r="O124" s="406"/>
      <c r="P124" s="396"/>
      <c r="Q124" s="396"/>
      <c r="R124" s="394"/>
      <c r="S124" s="361" t="str">
        <f>IF(OR(V124="","準備中"),"準備中",HYPERLINK(V124,"マニュアル（たらの芽）"))</f>
        <v>マニュアル（たらの芽）</v>
      </c>
      <c r="T124" s="395"/>
      <c r="U124" s="250"/>
      <c r="V124" s="249" t="s">
        <v>587</v>
      </c>
      <c r="W124" s="138"/>
    </row>
    <row r="125" spans="1:23" ht="50.1" customHeight="1" x14ac:dyDescent="0.15">
      <c r="A125" s="48" t="s">
        <v>1456</v>
      </c>
      <c r="B125" s="237">
        <v>18</v>
      </c>
      <c r="C125" s="236" t="s">
        <v>865</v>
      </c>
      <c r="D125" s="392"/>
      <c r="E125" s="390"/>
      <c r="F125" s="390"/>
      <c r="G125" s="390"/>
      <c r="H125" s="393"/>
      <c r="I125" s="393"/>
      <c r="J125" s="393"/>
      <c r="K125" s="393"/>
      <c r="L125" s="393"/>
      <c r="M125" s="393"/>
      <c r="N125" s="393"/>
      <c r="O125" s="406"/>
      <c r="P125" s="396"/>
      <c r="Q125" s="396"/>
      <c r="R125" s="394"/>
      <c r="S125" s="361" t="str">
        <f>IF(OR(V125="","準備中"),"準備中",HYPERLINK(V125,"マニュアル（ふきのとう）"))</f>
        <v>マニュアル（ふきのとう）</v>
      </c>
      <c r="T125" s="395"/>
      <c r="U125" s="250"/>
      <c r="V125" s="249" t="s">
        <v>588</v>
      </c>
      <c r="W125" s="271"/>
    </row>
    <row r="126" spans="1:23" ht="50.1" customHeight="1" x14ac:dyDescent="0.15">
      <c r="A126" s="48" t="s">
        <v>1456</v>
      </c>
      <c r="B126" s="237">
        <v>18</v>
      </c>
      <c r="C126" s="236" t="s">
        <v>884</v>
      </c>
      <c r="D126" s="352" t="s">
        <v>581</v>
      </c>
      <c r="E126" s="353" t="s">
        <v>589</v>
      </c>
      <c r="F126" s="353" t="s">
        <v>590</v>
      </c>
      <c r="G126" s="353" t="s">
        <v>417</v>
      </c>
      <c r="H126" s="145" t="s">
        <v>400</v>
      </c>
      <c r="I126" s="145" t="s">
        <v>114</v>
      </c>
      <c r="J126" s="145" t="s">
        <v>400</v>
      </c>
      <c r="K126" s="145" t="s">
        <v>400</v>
      </c>
      <c r="L126" s="145" t="s">
        <v>400</v>
      </c>
      <c r="M126" s="145" t="s">
        <v>400</v>
      </c>
      <c r="N126" s="145" t="s">
        <v>114</v>
      </c>
      <c r="O126" s="145" t="s">
        <v>400</v>
      </c>
      <c r="P126" s="348" t="s">
        <v>591</v>
      </c>
      <c r="Q126" s="348" t="s">
        <v>592</v>
      </c>
      <c r="R126" s="361" t="str">
        <f>IF(OR(U126="",U126="準備中"),"準備中",HYPERLINK(U126,R$5))</f>
        <v>掲載ページ</v>
      </c>
      <c r="S126" s="361" t="str">
        <f t="shared" ref="S126:T127" si="11">IF(OR(V126="","準備中"),"準備中",HYPERLINK(V126,S$5))</f>
        <v>マニュアル</v>
      </c>
      <c r="T126" s="362" t="str">
        <f t="shared" si="11"/>
        <v>産地戦略</v>
      </c>
      <c r="U126" s="131" t="s">
        <v>593</v>
      </c>
      <c r="V126" s="50" t="s">
        <v>594</v>
      </c>
      <c r="W126" s="50" t="s">
        <v>595</v>
      </c>
    </row>
    <row r="127" spans="1:23" ht="50.1" customHeight="1" x14ac:dyDescent="0.15">
      <c r="A127" s="270" t="s">
        <v>948</v>
      </c>
      <c r="B127" s="269">
        <v>18</v>
      </c>
      <c r="C127" s="268">
        <v>5</v>
      </c>
      <c r="D127" s="127" t="s">
        <v>186</v>
      </c>
      <c r="E127" s="141" t="s">
        <v>1092</v>
      </c>
      <c r="F127" s="121" t="s">
        <v>1093</v>
      </c>
      <c r="G127" s="121" t="s">
        <v>1055</v>
      </c>
      <c r="H127" s="121"/>
      <c r="I127" s="121" t="s">
        <v>114</v>
      </c>
      <c r="J127" s="121"/>
      <c r="K127" s="121"/>
      <c r="L127" s="121"/>
      <c r="M127" s="121"/>
      <c r="N127" s="121"/>
      <c r="O127" s="121"/>
      <c r="P127" s="345" t="s">
        <v>1094</v>
      </c>
      <c r="Q127" s="345" t="s">
        <v>1095</v>
      </c>
      <c r="R127" s="361" t="str">
        <f>IF(OR(U127="",U127="準備中"),"準備中",HYPERLINK(U127,R$5))</f>
        <v>掲載ページ</v>
      </c>
      <c r="S127" s="361" t="str">
        <f t="shared" si="11"/>
        <v>マニュアル</v>
      </c>
      <c r="T127" s="362" t="str">
        <f t="shared" si="11"/>
        <v>産地戦略</v>
      </c>
      <c r="U127" s="267" t="s">
        <v>1096</v>
      </c>
      <c r="V127" s="244" t="s">
        <v>1097</v>
      </c>
      <c r="W127" s="244" t="s">
        <v>1098</v>
      </c>
    </row>
    <row r="128" spans="1:23" ht="50.1" customHeight="1" x14ac:dyDescent="0.15">
      <c r="A128" s="59" t="s">
        <v>848</v>
      </c>
      <c r="B128" s="92">
        <v>18</v>
      </c>
      <c r="C128" s="92">
        <v>1</v>
      </c>
      <c r="D128" s="405" t="s">
        <v>581</v>
      </c>
      <c r="E128" s="397" t="s">
        <v>1068</v>
      </c>
      <c r="F128" s="397" t="s">
        <v>1070</v>
      </c>
      <c r="G128" s="397" t="s">
        <v>1069</v>
      </c>
      <c r="H128" s="397"/>
      <c r="I128" s="397"/>
      <c r="J128" s="397" t="s">
        <v>114</v>
      </c>
      <c r="K128" s="397"/>
      <c r="L128" s="397"/>
      <c r="M128" s="397"/>
      <c r="N128" s="397"/>
      <c r="O128" s="397" t="s">
        <v>114</v>
      </c>
      <c r="P128" s="403" t="s">
        <v>1071</v>
      </c>
      <c r="Q128" s="403" t="s">
        <v>1072</v>
      </c>
      <c r="R128" s="394" t="str">
        <f>IF(OR(U128="",U128="準備中"),"準備中",HYPERLINK(U128,R$5))</f>
        <v>掲載ページ</v>
      </c>
      <c r="S128" s="361" t="str">
        <f>IF(OR(V128="","準備中"),"準備中",HYPERLINK(V128,"マニュアル（有機大豆）"))</f>
        <v>マニュアル（有機大豆）</v>
      </c>
      <c r="T128" s="362" t="str">
        <f t="shared" ref="T128:T136" si="12">IF(OR(W128="","準備中"),"準備中",HYPERLINK(W128,T$5))</f>
        <v>産地戦略</v>
      </c>
      <c r="U128" s="266" t="s">
        <v>1073</v>
      </c>
      <c r="V128" s="265" t="s">
        <v>1074</v>
      </c>
      <c r="W128" s="265" t="s">
        <v>1075</v>
      </c>
    </row>
    <row r="129" spans="1:23" ht="50.1" customHeight="1" x14ac:dyDescent="0.15">
      <c r="A129" s="59" t="s">
        <v>848</v>
      </c>
      <c r="B129" s="92">
        <v>18</v>
      </c>
      <c r="C129" s="92">
        <v>1</v>
      </c>
      <c r="D129" s="405"/>
      <c r="E129" s="397"/>
      <c r="F129" s="397"/>
      <c r="G129" s="397"/>
      <c r="H129" s="397"/>
      <c r="I129" s="397"/>
      <c r="J129" s="397"/>
      <c r="K129" s="397"/>
      <c r="L129" s="397"/>
      <c r="M129" s="397"/>
      <c r="N129" s="397"/>
      <c r="O129" s="397"/>
      <c r="P129" s="403"/>
      <c r="Q129" s="403"/>
      <c r="R129" s="394"/>
      <c r="S129" s="361" t="str">
        <f>IF(OR(V129="","準備中"),"準備中",HYPERLINK(V129,"マニュアル（有機トマト）"))</f>
        <v>マニュアル（有機トマト）</v>
      </c>
      <c r="T129" s="362" t="str">
        <f t="shared" si="12"/>
        <v>産地戦略</v>
      </c>
      <c r="U129" s="266"/>
      <c r="V129" s="265" t="s">
        <v>1076</v>
      </c>
      <c r="W129" s="265" t="s">
        <v>1077</v>
      </c>
    </row>
    <row r="130" spans="1:23" ht="50.1" customHeight="1" x14ac:dyDescent="0.15">
      <c r="A130" s="59" t="s">
        <v>848</v>
      </c>
      <c r="B130" s="92">
        <v>18</v>
      </c>
      <c r="C130" s="92">
        <v>1</v>
      </c>
      <c r="D130" s="405"/>
      <c r="E130" s="397"/>
      <c r="F130" s="397"/>
      <c r="G130" s="397"/>
      <c r="H130" s="397"/>
      <c r="I130" s="397"/>
      <c r="J130" s="397"/>
      <c r="K130" s="397"/>
      <c r="L130" s="397"/>
      <c r="M130" s="397"/>
      <c r="N130" s="397"/>
      <c r="O130" s="397"/>
      <c r="P130" s="403"/>
      <c r="Q130" s="403"/>
      <c r="R130" s="394"/>
      <c r="S130" s="361" t="str">
        <f>IF(OR(V130="","準備中"),"準備中",HYPERLINK(V130,"マニュアル（なす）"))</f>
        <v>マニュアル（なす）</v>
      </c>
      <c r="T130" s="362" t="str">
        <f t="shared" si="12"/>
        <v>産地戦略</v>
      </c>
      <c r="U130" s="266"/>
      <c r="V130" s="265" t="s">
        <v>1078</v>
      </c>
      <c r="W130" s="265" t="s">
        <v>1079</v>
      </c>
    </row>
    <row r="131" spans="1:23" ht="99.95" customHeight="1" x14ac:dyDescent="0.15">
      <c r="A131" s="59" t="s">
        <v>848</v>
      </c>
      <c r="B131" s="92">
        <v>18</v>
      </c>
      <c r="C131" s="92">
        <v>3</v>
      </c>
      <c r="D131" s="140" t="s">
        <v>581</v>
      </c>
      <c r="E131" s="121" t="s">
        <v>1080</v>
      </c>
      <c r="F131" s="121" t="s">
        <v>1081</v>
      </c>
      <c r="G131" s="121" t="s">
        <v>31</v>
      </c>
      <c r="H131" s="121" t="s">
        <v>114</v>
      </c>
      <c r="I131" s="121" t="s">
        <v>114</v>
      </c>
      <c r="J131" s="121"/>
      <c r="K131" s="121"/>
      <c r="L131" s="121"/>
      <c r="M131" s="121"/>
      <c r="N131" s="121" t="s">
        <v>114</v>
      </c>
      <c r="O131" s="121"/>
      <c r="P131" s="345" t="s">
        <v>1082</v>
      </c>
      <c r="Q131" s="345" t="s">
        <v>1083</v>
      </c>
      <c r="R131" s="361" t="str">
        <f>IF(OR(U131="",U131="準備中"),"準備中",HYPERLINK(U131,R$5))</f>
        <v>掲載ページ</v>
      </c>
      <c r="S131" s="361" t="str">
        <f t="shared" ref="S131:S135" si="13">IF(OR(V131="","準備中"),"準備中",HYPERLINK(V131,S$5))</f>
        <v>マニュアル</v>
      </c>
      <c r="T131" s="362" t="str">
        <f t="shared" si="12"/>
        <v>産地戦略</v>
      </c>
      <c r="U131" s="248" t="s">
        <v>1084</v>
      </c>
      <c r="V131" s="247" t="s">
        <v>1084</v>
      </c>
      <c r="W131" s="247" t="s">
        <v>1084</v>
      </c>
    </row>
    <row r="132" spans="1:23" ht="99.95" customHeight="1" x14ac:dyDescent="0.15">
      <c r="A132" s="59" t="s">
        <v>848</v>
      </c>
      <c r="B132" s="92">
        <v>18</v>
      </c>
      <c r="C132" s="92">
        <v>4</v>
      </c>
      <c r="D132" s="140" t="s">
        <v>581</v>
      </c>
      <c r="E132" s="121" t="s">
        <v>1085</v>
      </c>
      <c r="F132" s="121" t="s">
        <v>1086</v>
      </c>
      <c r="G132" s="121" t="s">
        <v>31</v>
      </c>
      <c r="H132" s="121" t="s">
        <v>114</v>
      </c>
      <c r="I132" s="121" t="s">
        <v>114</v>
      </c>
      <c r="J132" s="121"/>
      <c r="K132" s="121"/>
      <c r="L132" s="121"/>
      <c r="M132" s="121"/>
      <c r="N132" s="121"/>
      <c r="O132" s="121"/>
      <c r="P132" s="345" t="s">
        <v>1087</v>
      </c>
      <c r="Q132" s="345" t="s">
        <v>1088</v>
      </c>
      <c r="R132" s="361" t="str">
        <f t="shared" ref="R132:R135" si="14">IF(OR(U132="",U132="準備中"),"準備中",HYPERLINK(U132,R$5))</f>
        <v>掲載ページ</v>
      </c>
      <c r="S132" s="361" t="str">
        <f t="shared" si="13"/>
        <v>マニュアル</v>
      </c>
      <c r="T132" s="362" t="str">
        <f t="shared" si="12"/>
        <v>産地戦略</v>
      </c>
      <c r="U132" s="264" t="s">
        <v>1089</v>
      </c>
      <c r="V132" s="263" t="s">
        <v>1090</v>
      </c>
      <c r="W132" s="263" t="s">
        <v>1091</v>
      </c>
    </row>
    <row r="133" spans="1:23" ht="50.1" customHeight="1" x14ac:dyDescent="0.15">
      <c r="A133" s="59" t="s">
        <v>848</v>
      </c>
      <c r="B133" s="92">
        <v>18</v>
      </c>
      <c r="C133" s="92">
        <v>10</v>
      </c>
      <c r="D133" s="140" t="s">
        <v>581</v>
      </c>
      <c r="E133" s="121" t="s">
        <v>1099</v>
      </c>
      <c r="F133" s="121" t="s">
        <v>265</v>
      </c>
      <c r="G133" s="121" t="s">
        <v>265</v>
      </c>
      <c r="H133" s="121"/>
      <c r="I133" s="121"/>
      <c r="J133" s="121" t="s">
        <v>114</v>
      </c>
      <c r="K133" s="121"/>
      <c r="L133" s="121"/>
      <c r="M133" s="121"/>
      <c r="N133" s="121"/>
      <c r="O133" s="121"/>
      <c r="P133" s="345" t="s">
        <v>1100</v>
      </c>
      <c r="Q133" s="345" t="s">
        <v>1100</v>
      </c>
      <c r="R133" s="361" t="str">
        <f t="shared" si="14"/>
        <v>掲載ページ</v>
      </c>
      <c r="S133" s="361" t="str">
        <f t="shared" si="13"/>
        <v>マニュアル</v>
      </c>
      <c r="T133" s="362" t="str">
        <f t="shared" si="12"/>
        <v>産地戦略</v>
      </c>
      <c r="U133" s="242" t="s">
        <v>1101</v>
      </c>
      <c r="V133" s="247" t="s">
        <v>1101</v>
      </c>
      <c r="W133" s="247" t="s">
        <v>1102</v>
      </c>
    </row>
    <row r="134" spans="1:23" ht="50.1" customHeight="1" x14ac:dyDescent="0.15">
      <c r="A134" s="17" t="s">
        <v>1457</v>
      </c>
      <c r="B134" s="240">
        <v>19</v>
      </c>
      <c r="C134" s="240" t="s">
        <v>849</v>
      </c>
      <c r="D134" s="160" t="s">
        <v>196</v>
      </c>
      <c r="E134" s="159" t="s">
        <v>197</v>
      </c>
      <c r="F134" s="158" t="s">
        <v>198</v>
      </c>
      <c r="G134" s="159" t="s">
        <v>120</v>
      </c>
      <c r="H134" s="157"/>
      <c r="I134" s="157" t="s">
        <v>23</v>
      </c>
      <c r="J134" s="158"/>
      <c r="K134" s="157"/>
      <c r="L134" s="157"/>
      <c r="M134" s="157"/>
      <c r="N134" s="157"/>
      <c r="O134" s="157"/>
      <c r="P134" s="349" t="s">
        <v>1562</v>
      </c>
      <c r="Q134" s="349" t="s">
        <v>1563</v>
      </c>
      <c r="R134" s="361" t="str">
        <f t="shared" si="14"/>
        <v>掲載ページ</v>
      </c>
      <c r="S134" s="361" t="str">
        <f t="shared" si="13"/>
        <v>マニュアル</v>
      </c>
      <c r="T134" s="362" t="str">
        <f t="shared" si="12"/>
        <v>産地戦略</v>
      </c>
      <c r="U134" s="239" t="s">
        <v>1564</v>
      </c>
      <c r="V134" s="249" t="s">
        <v>199</v>
      </c>
      <c r="W134" s="249" t="s">
        <v>200</v>
      </c>
    </row>
    <row r="135" spans="1:23" ht="50.1" customHeight="1" x14ac:dyDescent="0.15">
      <c r="A135" s="17" t="s">
        <v>1457</v>
      </c>
      <c r="B135" s="240">
        <v>19</v>
      </c>
      <c r="C135" s="240" t="s">
        <v>1458</v>
      </c>
      <c r="D135" s="160" t="s">
        <v>196</v>
      </c>
      <c r="E135" s="159" t="s">
        <v>201</v>
      </c>
      <c r="F135" s="158" t="s">
        <v>202</v>
      </c>
      <c r="G135" s="159" t="s">
        <v>83</v>
      </c>
      <c r="H135" s="157" t="s">
        <v>23</v>
      </c>
      <c r="I135" s="157"/>
      <c r="J135" s="158"/>
      <c r="K135" s="157"/>
      <c r="L135" s="157"/>
      <c r="M135" s="157"/>
      <c r="N135" s="157"/>
      <c r="O135" s="157"/>
      <c r="P135" s="349" t="s">
        <v>1565</v>
      </c>
      <c r="Q135" s="349" t="s">
        <v>1566</v>
      </c>
      <c r="R135" s="361" t="str">
        <f t="shared" si="14"/>
        <v>掲載ページ</v>
      </c>
      <c r="S135" s="361" t="str">
        <f t="shared" si="13"/>
        <v>マニュアル</v>
      </c>
      <c r="T135" s="362" t="str">
        <f t="shared" si="12"/>
        <v>産地戦略</v>
      </c>
      <c r="U135" s="239" t="s">
        <v>1564</v>
      </c>
      <c r="V135" s="249" t="s">
        <v>203</v>
      </c>
      <c r="W135" s="249" t="s">
        <v>204</v>
      </c>
    </row>
    <row r="136" spans="1:23" ht="50.1" customHeight="1" x14ac:dyDescent="0.15">
      <c r="A136" s="17" t="s">
        <v>1457</v>
      </c>
      <c r="B136" s="240">
        <v>19</v>
      </c>
      <c r="C136" s="240">
        <v>4</v>
      </c>
      <c r="D136" s="399" t="s">
        <v>196</v>
      </c>
      <c r="E136" s="402" t="s">
        <v>201</v>
      </c>
      <c r="F136" s="402" t="s">
        <v>205</v>
      </c>
      <c r="G136" s="402" t="s">
        <v>206</v>
      </c>
      <c r="H136" s="401"/>
      <c r="I136" s="400"/>
      <c r="J136" s="400"/>
      <c r="K136" s="400"/>
      <c r="L136" s="401"/>
      <c r="M136" s="401" t="s">
        <v>23</v>
      </c>
      <c r="N136" s="400"/>
      <c r="O136" s="401"/>
      <c r="P136" s="398" t="s">
        <v>1567</v>
      </c>
      <c r="Q136" s="398" t="s">
        <v>1567</v>
      </c>
      <c r="R136" s="394" t="str">
        <f>IF(OR(U136="",U136="準備中"),"準備中",HYPERLINK(U136,R$5))</f>
        <v>掲載ページ</v>
      </c>
      <c r="S136" s="361" t="str">
        <f>IF(OR(V136="","準備中"),"準備中",HYPERLINK(V136,"マニュアル（さといも）"))</f>
        <v>マニュアル（さといも）</v>
      </c>
      <c r="T136" s="395" t="str">
        <f t="shared" si="12"/>
        <v>産地戦略</v>
      </c>
      <c r="U136" s="239" t="s">
        <v>1564</v>
      </c>
      <c r="V136" s="249" t="s">
        <v>207</v>
      </c>
      <c r="W136" s="249" t="s">
        <v>208</v>
      </c>
    </row>
    <row r="137" spans="1:23" ht="50.1" customHeight="1" x14ac:dyDescent="0.15">
      <c r="A137" s="17" t="s">
        <v>1457</v>
      </c>
      <c r="B137" s="240">
        <v>19</v>
      </c>
      <c r="C137" s="240">
        <v>4</v>
      </c>
      <c r="D137" s="399"/>
      <c r="E137" s="402"/>
      <c r="F137" s="402"/>
      <c r="G137" s="402"/>
      <c r="H137" s="401"/>
      <c r="I137" s="400"/>
      <c r="J137" s="400"/>
      <c r="K137" s="400"/>
      <c r="L137" s="401"/>
      <c r="M137" s="401"/>
      <c r="N137" s="400"/>
      <c r="O137" s="401"/>
      <c r="P137" s="398"/>
      <c r="Q137" s="398"/>
      <c r="R137" s="394"/>
      <c r="S137" s="361" t="str">
        <f>IF(OR(V137="","準備中"),"準備中",HYPERLINK(V137,"マニュアル（小ギク）"))</f>
        <v>マニュアル（小ギク）</v>
      </c>
      <c r="T137" s="395"/>
      <c r="U137" s="262"/>
      <c r="V137" s="249" t="s">
        <v>209</v>
      </c>
      <c r="W137" s="249"/>
    </row>
    <row r="138" spans="1:23" ht="50.1" customHeight="1" x14ac:dyDescent="0.15">
      <c r="A138" s="17" t="s">
        <v>1457</v>
      </c>
      <c r="B138" s="240">
        <v>19</v>
      </c>
      <c r="C138" s="240">
        <v>4</v>
      </c>
      <c r="D138" s="399"/>
      <c r="E138" s="402"/>
      <c r="F138" s="402"/>
      <c r="G138" s="402"/>
      <c r="H138" s="401"/>
      <c r="I138" s="400"/>
      <c r="J138" s="400"/>
      <c r="K138" s="400"/>
      <c r="L138" s="401"/>
      <c r="M138" s="401"/>
      <c r="N138" s="400"/>
      <c r="O138" s="401"/>
      <c r="P138" s="398"/>
      <c r="Q138" s="398"/>
      <c r="R138" s="394"/>
      <c r="S138" s="361" t="str">
        <f>IF(OR(V138="","準備中"),"準備中",HYPERLINK(V138,"マニュアル（シンテッポウユリ）"))</f>
        <v>マニュアル（シンテッポウユリ）</v>
      </c>
      <c r="T138" s="395"/>
      <c r="U138" s="262"/>
      <c r="V138" s="249" t="s">
        <v>210</v>
      </c>
      <c r="W138" s="249"/>
    </row>
    <row r="139" spans="1:23" ht="50.1" customHeight="1" x14ac:dyDescent="0.15">
      <c r="A139" s="59" t="s">
        <v>848</v>
      </c>
      <c r="B139" s="92">
        <v>19</v>
      </c>
      <c r="C139" s="92">
        <v>3</v>
      </c>
      <c r="D139" s="140" t="s">
        <v>1103</v>
      </c>
      <c r="E139" s="121" t="s">
        <v>1103</v>
      </c>
      <c r="F139" s="121" t="s">
        <v>1104</v>
      </c>
      <c r="G139" s="121" t="s">
        <v>666</v>
      </c>
      <c r="H139" s="121" t="s">
        <v>114</v>
      </c>
      <c r="I139" s="121"/>
      <c r="J139" s="121"/>
      <c r="K139" s="121"/>
      <c r="L139" s="121"/>
      <c r="M139" s="121"/>
      <c r="N139" s="121"/>
      <c r="O139" s="121" t="s">
        <v>114</v>
      </c>
      <c r="P139" s="345" t="s">
        <v>1105</v>
      </c>
      <c r="Q139" s="345" t="s">
        <v>1106</v>
      </c>
      <c r="R139" s="361" t="str">
        <f>IF(OR(U139="",U139="準備中"),"準備中",HYPERLINK(U139,R$5))</f>
        <v>準備中</v>
      </c>
      <c r="S139" s="361" t="str">
        <f>IF(OR(V139="",V139="準備中"),"準備中",HYPERLINK(V139,S$5))</f>
        <v>準備中</v>
      </c>
      <c r="T139" s="362" t="str">
        <f>IF(OR(W139="",W139="準備中"),"準備中",HYPERLINK(W139,T$5))</f>
        <v>準備中</v>
      </c>
      <c r="U139" s="261" t="s">
        <v>1107</v>
      </c>
      <c r="V139" s="259" t="s">
        <v>1107</v>
      </c>
      <c r="W139" s="259" t="s">
        <v>1107</v>
      </c>
    </row>
    <row r="140" spans="1:23" ht="50.1" customHeight="1" x14ac:dyDescent="0.15">
      <c r="A140" s="59" t="s">
        <v>848</v>
      </c>
      <c r="B140" s="92">
        <v>19</v>
      </c>
      <c r="C140" s="92">
        <v>5</v>
      </c>
      <c r="D140" s="140" t="s">
        <v>1103</v>
      </c>
      <c r="E140" s="121" t="s">
        <v>1103</v>
      </c>
      <c r="F140" s="121" t="s">
        <v>517</v>
      </c>
      <c r="G140" s="121" t="s">
        <v>417</v>
      </c>
      <c r="H140" s="121"/>
      <c r="I140" s="121" t="s">
        <v>114</v>
      </c>
      <c r="J140" s="121"/>
      <c r="K140" s="121"/>
      <c r="L140" s="121"/>
      <c r="M140" s="121"/>
      <c r="N140" s="121"/>
      <c r="O140" s="121"/>
      <c r="P140" s="345" t="s">
        <v>1108</v>
      </c>
      <c r="Q140" s="345" t="s">
        <v>1109</v>
      </c>
      <c r="R140" s="361" t="str">
        <f t="shared" ref="R140:R151" si="15">IF(OR(U140="",U140="準備中"),"準備中",HYPERLINK(U140,R$5))</f>
        <v>準備中</v>
      </c>
      <c r="S140" s="361" t="str">
        <f t="shared" ref="S140:S142" si="16">IF(OR(V140="",V140="準備中"),"準備中",HYPERLINK(V140,S$5))</f>
        <v>準備中</v>
      </c>
      <c r="T140" s="362" t="str">
        <f t="shared" ref="T140:T142" si="17">IF(OR(W140="",W140="準備中"),"準備中",HYPERLINK(W140,T$5))</f>
        <v>準備中</v>
      </c>
      <c r="U140" s="261" t="s">
        <v>1107</v>
      </c>
      <c r="V140" s="259" t="s">
        <v>1107</v>
      </c>
      <c r="W140" s="259" t="s">
        <v>1107</v>
      </c>
    </row>
    <row r="141" spans="1:23" ht="69.95" customHeight="1" x14ac:dyDescent="0.15">
      <c r="A141" s="59" t="s">
        <v>848</v>
      </c>
      <c r="B141" s="92">
        <v>19</v>
      </c>
      <c r="C141" s="92">
        <v>6</v>
      </c>
      <c r="D141" s="140" t="s">
        <v>1103</v>
      </c>
      <c r="E141" s="121" t="s">
        <v>1103</v>
      </c>
      <c r="F141" s="121" t="s">
        <v>1110</v>
      </c>
      <c r="G141" s="121" t="s">
        <v>417</v>
      </c>
      <c r="H141" s="121" t="s">
        <v>114</v>
      </c>
      <c r="I141" s="121"/>
      <c r="J141" s="121"/>
      <c r="K141" s="121"/>
      <c r="L141" s="121"/>
      <c r="M141" s="121"/>
      <c r="N141" s="121"/>
      <c r="O141" s="121"/>
      <c r="P141" s="345" t="s">
        <v>1111</v>
      </c>
      <c r="Q141" s="345" t="s">
        <v>1112</v>
      </c>
      <c r="R141" s="361" t="str">
        <f t="shared" si="15"/>
        <v>準備中</v>
      </c>
      <c r="S141" s="361" t="str">
        <f t="shared" si="16"/>
        <v>準備中</v>
      </c>
      <c r="T141" s="362" t="str">
        <f t="shared" si="17"/>
        <v>準備中</v>
      </c>
      <c r="U141" s="261" t="s">
        <v>1107</v>
      </c>
      <c r="V141" s="259" t="s">
        <v>1107</v>
      </c>
      <c r="W141" s="259" t="s">
        <v>1107</v>
      </c>
    </row>
    <row r="142" spans="1:23" ht="50.1" customHeight="1" x14ac:dyDescent="0.15">
      <c r="A142" s="59" t="s">
        <v>848</v>
      </c>
      <c r="B142" s="92">
        <v>19</v>
      </c>
      <c r="C142" s="92">
        <v>7</v>
      </c>
      <c r="D142" s="140" t="s">
        <v>1103</v>
      </c>
      <c r="E142" s="121" t="s">
        <v>1103</v>
      </c>
      <c r="F142" s="121" t="s">
        <v>1113</v>
      </c>
      <c r="G142" s="121" t="s">
        <v>417</v>
      </c>
      <c r="H142" s="121"/>
      <c r="I142" s="121"/>
      <c r="J142" s="121"/>
      <c r="K142" s="121"/>
      <c r="L142" s="121"/>
      <c r="M142" s="121"/>
      <c r="N142" s="121" t="s">
        <v>114</v>
      </c>
      <c r="O142" s="121"/>
      <c r="P142" s="345" t="s">
        <v>1114</v>
      </c>
      <c r="Q142" s="345" t="s">
        <v>1115</v>
      </c>
      <c r="R142" s="361" t="str">
        <f t="shared" si="15"/>
        <v>準備中</v>
      </c>
      <c r="S142" s="361" t="str">
        <f t="shared" si="16"/>
        <v>準備中</v>
      </c>
      <c r="T142" s="362" t="str">
        <f t="shared" si="17"/>
        <v>準備中</v>
      </c>
      <c r="U142" s="261" t="s">
        <v>1107</v>
      </c>
      <c r="V142" s="260" t="s">
        <v>1107</v>
      </c>
      <c r="W142" s="259" t="s">
        <v>1107</v>
      </c>
    </row>
    <row r="143" spans="1:23" ht="50.1" customHeight="1" x14ac:dyDescent="0.15">
      <c r="A143" s="17" t="s">
        <v>1457</v>
      </c>
      <c r="B143" s="240">
        <v>20</v>
      </c>
      <c r="C143" s="240" t="s">
        <v>849</v>
      </c>
      <c r="D143" s="160" t="s">
        <v>211</v>
      </c>
      <c r="E143" s="159" t="s">
        <v>212</v>
      </c>
      <c r="F143" s="158" t="s">
        <v>41</v>
      </c>
      <c r="G143" s="159" t="s">
        <v>42</v>
      </c>
      <c r="H143" s="157"/>
      <c r="I143" s="158"/>
      <c r="J143" s="158"/>
      <c r="K143" s="157" t="s">
        <v>23</v>
      </c>
      <c r="L143" s="157"/>
      <c r="M143" s="157"/>
      <c r="N143" s="157"/>
      <c r="O143" s="157"/>
      <c r="P143" s="349" t="s">
        <v>1568</v>
      </c>
      <c r="Q143" s="349" t="s">
        <v>1569</v>
      </c>
      <c r="R143" s="361" t="str">
        <f t="shared" si="15"/>
        <v>掲載ページ</v>
      </c>
      <c r="S143" s="361" t="str">
        <f t="shared" ref="S143:S151" si="18">IF(OR(V143="","準備中"),"準備中",HYPERLINK(V143,S$5))</f>
        <v>マニュアル</v>
      </c>
      <c r="T143" s="362" t="str">
        <f t="shared" ref="T143:T151" si="19">IF(OR(W143="","準備中"),"準備中",HYPERLINK(W143,T$5))</f>
        <v>産地戦略</v>
      </c>
      <c r="U143" s="252" t="s">
        <v>600</v>
      </c>
      <c r="V143" s="49" t="s">
        <v>213</v>
      </c>
      <c r="W143" s="49" t="s">
        <v>214</v>
      </c>
    </row>
    <row r="144" spans="1:23" ht="50.1" customHeight="1" x14ac:dyDescent="0.15">
      <c r="A144" s="17" t="s">
        <v>1457</v>
      </c>
      <c r="B144" s="240">
        <v>20</v>
      </c>
      <c r="C144" s="240" t="s">
        <v>1458</v>
      </c>
      <c r="D144" s="160" t="s">
        <v>211</v>
      </c>
      <c r="E144" s="159" t="s">
        <v>212</v>
      </c>
      <c r="F144" s="158" t="s">
        <v>215</v>
      </c>
      <c r="G144" s="159" t="s">
        <v>37</v>
      </c>
      <c r="H144" s="157"/>
      <c r="I144" s="157" t="s">
        <v>23</v>
      </c>
      <c r="J144" s="157" t="s">
        <v>23</v>
      </c>
      <c r="K144" s="157"/>
      <c r="L144" s="157"/>
      <c r="M144" s="157"/>
      <c r="N144" s="157"/>
      <c r="O144" s="157"/>
      <c r="P144" s="349" t="s">
        <v>1570</v>
      </c>
      <c r="Q144" s="349" t="s">
        <v>1571</v>
      </c>
      <c r="R144" s="361" t="str">
        <f t="shared" si="15"/>
        <v>掲載ページ</v>
      </c>
      <c r="S144" s="361" t="str">
        <f t="shared" si="18"/>
        <v>マニュアル</v>
      </c>
      <c r="T144" s="362" t="str">
        <f t="shared" si="19"/>
        <v>産地戦略</v>
      </c>
      <c r="U144" s="252" t="s">
        <v>600</v>
      </c>
      <c r="V144" s="49" t="s">
        <v>216</v>
      </c>
      <c r="W144" s="49" t="s">
        <v>217</v>
      </c>
    </row>
    <row r="145" spans="1:23" ht="50.1" customHeight="1" x14ac:dyDescent="0.15">
      <c r="A145" s="17" t="s">
        <v>1457</v>
      </c>
      <c r="B145" s="240">
        <v>20</v>
      </c>
      <c r="C145" s="240" t="s">
        <v>903</v>
      </c>
      <c r="D145" s="160" t="s">
        <v>211</v>
      </c>
      <c r="E145" s="159" t="s">
        <v>220</v>
      </c>
      <c r="F145" s="158" t="s">
        <v>41</v>
      </c>
      <c r="G145" s="159" t="s">
        <v>42</v>
      </c>
      <c r="H145" s="157" t="s">
        <v>23</v>
      </c>
      <c r="I145" s="157"/>
      <c r="J145" s="158"/>
      <c r="K145" s="157"/>
      <c r="L145" s="157"/>
      <c r="M145" s="157"/>
      <c r="N145" s="157" t="s">
        <v>23</v>
      </c>
      <c r="O145" s="157"/>
      <c r="P145" s="349" t="s">
        <v>1572</v>
      </c>
      <c r="Q145" s="349" t="s">
        <v>1573</v>
      </c>
      <c r="R145" s="361" t="str">
        <f t="shared" si="15"/>
        <v>掲載ページ</v>
      </c>
      <c r="S145" s="361" t="str">
        <f t="shared" si="18"/>
        <v>マニュアル</v>
      </c>
      <c r="T145" s="362" t="str">
        <f t="shared" si="19"/>
        <v>産地戦略</v>
      </c>
      <c r="U145" s="252" t="s">
        <v>600</v>
      </c>
      <c r="V145" s="249" t="s">
        <v>221</v>
      </c>
      <c r="W145" s="249" t="s">
        <v>222</v>
      </c>
    </row>
    <row r="146" spans="1:23" ht="50.1" customHeight="1" x14ac:dyDescent="0.15">
      <c r="A146" s="17" t="s">
        <v>1457</v>
      </c>
      <c r="B146" s="240">
        <v>20</v>
      </c>
      <c r="C146" s="240" t="s">
        <v>1463</v>
      </c>
      <c r="D146" s="160" t="s">
        <v>211</v>
      </c>
      <c r="E146" s="159" t="s">
        <v>223</v>
      </c>
      <c r="F146" s="158" t="s">
        <v>41</v>
      </c>
      <c r="G146" s="159" t="s">
        <v>42</v>
      </c>
      <c r="H146" s="157"/>
      <c r="I146" s="158"/>
      <c r="J146" s="158"/>
      <c r="K146" s="157" t="s">
        <v>23</v>
      </c>
      <c r="L146" s="157"/>
      <c r="M146" s="157"/>
      <c r="N146" s="157"/>
      <c r="O146" s="157"/>
      <c r="P146" s="349" t="s">
        <v>1476</v>
      </c>
      <c r="Q146" s="349" t="s">
        <v>1574</v>
      </c>
      <c r="R146" s="361" t="str">
        <f t="shared" si="15"/>
        <v>掲載ページ</v>
      </c>
      <c r="S146" s="361" t="str">
        <f t="shared" si="18"/>
        <v>マニュアル</v>
      </c>
      <c r="T146" s="362" t="str">
        <f t="shared" si="19"/>
        <v>産地戦略</v>
      </c>
      <c r="U146" s="252" t="s">
        <v>600</v>
      </c>
      <c r="V146" s="249" t="s">
        <v>224</v>
      </c>
      <c r="W146" s="249" t="s">
        <v>225</v>
      </c>
    </row>
    <row r="147" spans="1:23" ht="50.1" customHeight="1" x14ac:dyDescent="0.15">
      <c r="A147" s="17" t="s">
        <v>1457</v>
      </c>
      <c r="B147" s="240">
        <v>20</v>
      </c>
      <c r="C147" s="240" t="s">
        <v>916</v>
      </c>
      <c r="D147" s="160" t="s">
        <v>211</v>
      </c>
      <c r="E147" s="159" t="s">
        <v>226</v>
      </c>
      <c r="F147" s="158" t="s">
        <v>41</v>
      </c>
      <c r="G147" s="159" t="s">
        <v>42</v>
      </c>
      <c r="H147" s="157" t="s">
        <v>23</v>
      </c>
      <c r="I147" s="157"/>
      <c r="J147" s="158"/>
      <c r="K147" s="157"/>
      <c r="L147" s="157"/>
      <c r="M147" s="157"/>
      <c r="N147" s="157" t="s">
        <v>23</v>
      </c>
      <c r="O147" s="157"/>
      <c r="P147" s="349" t="s">
        <v>1575</v>
      </c>
      <c r="Q147" s="349" t="s">
        <v>1576</v>
      </c>
      <c r="R147" s="361" t="str">
        <f t="shared" si="15"/>
        <v>掲載ページ</v>
      </c>
      <c r="S147" s="361" t="str">
        <f t="shared" si="18"/>
        <v>マニュアル</v>
      </c>
      <c r="T147" s="362" t="str">
        <f t="shared" si="19"/>
        <v>産地戦略</v>
      </c>
      <c r="U147" s="252" t="s">
        <v>600</v>
      </c>
      <c r="V147" s="249" t="s">
        <v>227</v>
      </c>
      <c r="W147" s="249" t="s">
        <v>228</v>
      </c>
    </row>
    <row r="148" spans="1:23" ht="50.1" customHeight="1" x14ac:dyDescent="0.15">
      <c r="A148" s="17" t="s">
        <v>1457</v>
      </c>
      <c r="B148" s="240">
        <v>20</v>
      </c>
      <c r="C148" s="240" t="s">
        <v>942</v>
      </c>
      <c r="D148" s="160" t="s">
        <v>211</v>
      </c>
      <c r="E148" s="159" t="s">
        <v>229</v>
      </c>
      <c r="F148" s="158" t="s">
        <v>41</v>
      </c>
      <c r="G148" s="159" t="s">
        <v>42</v>
      </c>
      <c r="H148" s="157"/>
      <c r="I148" s="157" t="s">
        <v>23</v>
      </c>
      <c r="J148" s="158"/>
      <c r="K148" s="157"/>
      <c r="L148" s="157"/>
      <c r="M148" s="157"/>
      <c r="N148" s="157" t="s">
        <v>23</v>
      </c>
      <c r="O148" s="157"/>
      <c r="P148" s="349" t="s">
        <v>1577</v>
      </c>
      <c r="Q148" s="349" t="s">
        <v>1578</v>
      </c>
      <c r="R148" s="361" t="str">
        <f t="shared" si="15"/>
        <v>掲載ページ</v>
      </c>
      <c r="S148" s="361" t="str">
        <f t="shared" si="18"/>
        <v>マニュアル</v>
      </c>
      <c r="T148" s="362" t="str">
        <f t="shared" si="19"/>
        <v>産地戦略</v>
      </c>
      <c r="U148" s="252" t="s">
        <v>600</v>
      </c>
      <c r="V148" s="49" t="s">
        <v>230</v>
      </c>
      <c r="W148" s="49" t="s">
        <v>231</v>
      </c>
    </row>
    <row r="149" spans="1:23" ht="50.1" customHeight="1" x14ac:dyDescent="0.15">
      <c r="A149" s="17" t="s">
        <v>1457</v>
      </c>
      <c r="B149" s="240">
        <v>20</v>
      </c>
      <c r="C149" s="240">
        <v>3</v>
      </c>
      <c r="D149" s="160" t="s">
        <v>211</v>
      </c>
      <c r="E149" s="159" t="s">
        <v>1579</v>
      </c>
      <c r="F149" s="158" t="s">
        <v>1580</v>
      </c>
      <c r="G149" s="159" t="s">
        <v>491</v>
      </c>
      <c r="H149" s="157"/>
      <c r="I149" s="157" t="s">
        <v>23</v>
      </c>
      <c r="J149" s="158"/>
      <c r="K149" s="157"/>
      <c r="L149" s="157"/>
      <c r="M149" s="157"/>
      <c r="N149" s="157"/>
      <c r="O149" s="157"/>
      <c r="P149" s="349" t="s">
        <v>1581</v>
      </c>
      <c r="Q149" s="349" t="s">
        <v>1582</v>
      </c>
      <c r="R149" s="361" t="str">
        <f t="shared" ref="R149" si="20">IF(OR(U149="",U149="準備中"),"準備中",HYPERLINK(U149,R$5))</f>
        <v>掲載ページ</v>
      </c>
      <c r="S149" s="361" t="str">
        <f t="shared" ref="S149" si="21">IF(OR(V149="","準備中"),"準備中",HYPERLINK(V149,S$5))</f>
        <v>マニュアル</v>
      </c>
      <c r="T149" s="362" t="str">
        <f t="shared" ref="T149" si="22">IF(OR(W149="","準備中"),"準備中",HYPERLINK(W149,T$5))</f>
        <v>産地戦略</v>
      </c>
      <c r="U149" s="155" t="s">
        <v>600</v>
      </c>
      <c r="V149" s="49" t="s">
        <v>218</v>
      </c>
      <c r="W149" s="49" t="s">
        <v>219</v>
      </c>
    </row>
    <row r="150" spans="1:23" ht="50.1" customHeight="1" x14ac:dyDescent="0.15">
      <c r="A150" s="17" t="s">
        <v>1457</v>
      </c>
      <c r="B150" s="237">
        <v>20</v>
      </c>
      <c r="C150" s="236">
        <v>4</v>
      </c>
      <c r="D150" s="352" t="s">
        <v>596</v>
      </c>
      <c r="E150" s="353" t="s">
        <v>597</v>
      </c>
      <c r="F150" s="353" t="s">
        <v>598</v>
      </c>
      <c r="G150" s="353" t="s">
        <v>426</v>
      </c>
      <c r="H150" s="145" t="s">
        <v>400</v>
      </c>
      <c r="I150" s="145" t="s">
        <v>114</v>
      </c>
      <c r="J150" s="145" t="s">
        <v>400</v>
      </c>
      <c r="K150" s="145" t="s">
        <v>400</v>
      </c>
      <c r="L150" s="145" t="s">
        <v>400</v>
      </c>
      <c r="M150" s="145" t="s">
        <v>400</v>
      </c>
      <c r="N150" s="145" t="s">
        <v>400</v>
      </c>
      <c r="O150" s="145" t="s">
        <v>400</v>
      </c>
      <c r="P150" s="348" t="s">
        <v>409</v>
      </c>
      <c r="Q150" s="348" t="s">
        <v>599</v>
      </c>
      <c r="R150" s="361" t="str">
        <f t="shared" si="15"/>
        <v>掲載ページ</v>
      </c>
      <c r="S150" s="361" t="str">
        <f t="shared" si="18"/>
        <v>マニュアル</v>
      </c>
      <c r="T150" s="362" t="str">
        <f t="shared" si="19"/>
        <v>産地戦略</v>
      </c>
      <c r="U150" s="133" t="s">
        <v>600</v>
      </c>
      <c r="V150" s="258" t="s">
        <v>218</v>
      </c>
      <c r="W150" s="258" t="s">
        <v>219</v>
      </c>
    </row>
    <row r="151" spans="1:23" ht="50.1" customHeight="1" x14ac:dyDescent="0.15">
      <c r="A151" s="59" t="s">
        <v>848</v>
      </c>
      <c r="B151" s="92">
        <v>20</v>
      </c>
      <c r="C151" s="92">
        <v>1</v>
      </c>
      <c r="D151" s="140" t="s">
        <v>596</v>
      </c>
      <c r="E151" s="121" t="s">
        <v>1116</v>
      </c>
      <c r="F151" s="121" t="s">
        <v>265</v>
      </c>
      <c r="G151" s="121" t="s">
        <v>265</v>
      </c>
      <c r="H151" s="121"/>
      <c r="I151" s="121"/>
      <c r="J151" s="121" t="s">
        <v>114</v>
      </c>
      <c r="K151" s="121"/>
      <c r="L151" s="121"/>
      <c r="M151" s="121"/>
      <c r="N151" s="121"/>
      <c r="O151" s="121"/>
      <c r="P151" s="345" t="s">
        <v>1117</v>
      </c>
      <c r="Q151" s="345" t="s">
        <v>1118</v>
      </c>
      <c r="R151" s="361" t="str">
        <f t="shared" si="15"/>
        <v>掲載ページ</v>
      </c>
      <c r="S151" s="361" t="str">
        <f t="shared" si="18"/>
        <v>マニュアル</v>
      </c>
      <c r="T151" s="362" t="str">
        <f t="shared" si="19"/>
        <v>産地戦略</v>
      </c>
      <c r="U151" s="242" t="s">
        <v>1119</v>
      </c>
      <c r="V151" s="257" t="s">
        <v>1120</v>
      </c>
      <c r="W151" s="256" t="s">
        <v>1121</v>
      </c>
    </row>
    <row r="152" spans="1:23" ht="50.1" customHeight="1" x14ac:dyDescent="0.15">
      <c r="A152" s="17" t="s">
        <v>1457</v>
      </c>
      <c r="B152" s="240">
        <v>21</v>
      </c>
      <c r="C152" s="240" t="s">
        <v>1458</v>
      </c>
      <c r="D152" s="399" t="s">
        <v>232</v>
      </c>
      <c r="E152" s="402" t="s">
        <v>233</v>
      </c>
      <c r="F152" s="407" t="s">
        <v>41</v>
      </c>
      <c r="G152" s="402" t="s">
        <v>42</v>
      </c>
      <c r="H152" s="401" t="s">
        <v>23</v>
      </c>
      <c r="I152" s="401"/>
      <c r="J152" s="400"/>
      <c r="K152" s="401"/>
      <c r="L152" s="401" t="s">
        <v>23</v>
      </c>
      <c r="M152" s="401"/>
      <c r="N152" s="401"/>
      <c r="O152" s="401"/>
      <c r="P152" s="398" t="s">
        <v>1583</v>
      </c>
      <c r="Q152" s="398" t="s">
        <v>1584</v>
      </c>
      <c r="R152" s="394" t="str">
        <f>IF(OR(U152="",U152="準備中"),"準備中",HYPERLINK(U152,R$5))</f>
        <v>掲載ページ</v>
      </c>
      <c r="S152" s="361" t="str">
        <f>IF(OR(V152="","準備中"),"準備中",HYPERLINK(V152,"マニュアル（れんげ米）"))</f>
        <v>マニュアル（れんげ米）</v>
      </c>
      <c r="T152" s="395" t="str">
        <f>IF(OR(W152="","準備中"),"準備中",HYPERLINK(W152,T$5))</f>
        <v>産地戦略</v>
      </c>
      <c r="U152" s="252" t="s">
        <v>605</v>
      </c>
      <c r="V152" s="254" t="s">
        <v>234</v>
      </c>
      <c r="W152" s="238" t="s">
        <v>235</v>
      </c>
    </row>
    <row r="153" spans="1:23" ht="50.1" customHeight="1" x14ac:dyDescent="0.15">
      <c r="A153" s="17" t="s">
        <v>1457</v>
      </c>
      <c r="B153" s="240">
        <v>21</v>
      </c>
      <c r="C153" s="240" t="s">
        <v>1458</v>
      </c>
      <c r="D153" s="399"/>
      <c r="E153" s="402"/>
      <c r="F153" s="407"/>
      <c r="G153" s="402"/>
      <c r="H153" s="401"/>
      <c r="I153" s="401"/>
      <c r="J153" s="400"/>
      <c r="K153" s="401"/>
      <c r="L153" s="401"/>
      <c r="M153" s="401"/>
      <c r="N153" s="401"/>
      <c r="O153" s="401"/>
      <c r="P153" s="398"/>
      <c r="Q153" s="398"/>
      <c r="R153" s="394"/>
      <c r="S153" s="361" t="str">
        <f>IF(OR(V153="","準備中"),"準備中",HYPERLINK(V153,"マニュアル（特別栽培米）"))</f>
        <v>マニュアル（特別栽培米）</v>
      </c>
      <c r="T153" s="395"/>
      <c r="U153" s="255"/>
      <c r="V153" s="254" t="s">
        <v>236</v>
      </c>
      <c r="W153" s="238"/>
    </row>
    <row r="154" spans="1:23" ht="69.95" customHeight="1" x14ac:dyDescent="0.15">
      <c r="A154" s="17" t="s">
        <v>1457</v>
      </c>
      <c r="B154" s="240">
        <v>21</v>
      </c>
      <c r="C154" s="240" t="s">
        <v>865</v>
      </c>
      <c r="D154" s="160" t="s">
        <v>232</v>
      </c>
      <c r="E154" s="159" t="s">
        <v>237</v>
      </c>
      <c r="F154" s="159" t="s">
        <v>238</v>
      </c>
      <c r="G154" s="159" t="s">
        <v>37</v>
      </c>
      <c r="H154" s="157" t="s">
        <v>23</v>
      </c>
      <c r="I154" s="157" t="s">
        <v>23</v>
      </c>
      <c r="J154" s="158"/>
      <c r="K154" s="157"/>
      <c r="L154" s="157"/>
      <c r="M154" s="157"/>
      <c r="N154" s="157"/>
      <c r="O154" s="157"/>
      <c r="P154" s="349" t="s">
        <v>1585</v>
      </c>
      <c r="Q154" s="349" t="s">
        <v>1586</v>
      </c>
      <c r="R154" s="361" t="str">
        <f>IF(OR(U154="",U154="準備中"),"準備中",HYPERLINK(U154,R$5))</f>
        <v>掲載ページ</v>
      </c>
      <c r="S154" s="361" t="str">
        <f t="shared" ref="S154:T156" si="23">IF(OR(V154="","準備中"),"準備中",HYPERLINK(V154,S$5))</f>
        <v>マニュアル</v>
      </c>
      <c r="T154" s="362" t="str">
        <f t="shared" si="23"/>
        <v>産地戦略</v>
      </c>
      <c r="U154" s="252" t="s">
        <v>605</v>
      </c>
      <c r="V154" s="253" t="s">
        <v>239</v>
      </c>
      <c r="W154" s="52" t="s">
        <v>240</v>
      </c>
    </row>
    <row r="155" spans="1:23" ht="50.1" customHeight="1" x14ac:dyDescent="0.15">
      <c r="A155" s="17" t="s">
        <v>1457</v>
      </c>
      <c r="B155" s="240">
        <v>21</v>
      </c>
      <c r="C155" s="240">
        <v>4</v>
      </c>
      <c r="D155" s="160" t="s">
        <v>232</v>
      </c>
      <c r="E155" s="159" t="s">
        <v>237</v>
      </c>
      <c r="F155" s="159" t="s">
        <v>241</v>
      </c>
      <c r="G155" s="159" t="s">
        <v>37</v>
      </c>
      <c r="H155" s="157"/>
      <c r="I155" s="157" t="s">
        <v>23</v>
      </c>
      <c r="J155" s="158"/>
      <c r="K155" s="157"/>
      <c r="L155" s="157"/>
      <c r="M155" s="157" t="s">
        <v>23</v>
      </c>
      <c r="N155" s="157"/>
      <c r="O155" s="157"/>
      <c r="P155" s="349" t="s">
        <v>1587</v>
      </c>
      <c r="Q155" s="349" t="s">
        <v>1588</v>
      </c>
      <c r="R155" s="361" t="str">
        <f t="shared" ref="R155:R161" si="24">IF(OR(U155="",U155="準備中"),"準備中",HYPERLINK(U155,R$5))</f>
        <v>掲載ページ</v>
      </c>
      <c r="S155" s="361" t="str">
        <f t="shared" si="23"/>
        <v>マニュアル</v>
      </c>
      <c r="T155" s="362" t="str">
        <f t="shared" si="23"/>
        <v>産地戦略</v>
      </c>
      <c r="U155" s="252" t="s">
        <v>605</v>
      </c>
      <c r="V155" s="52" t="s">
        <v>239</v>
      </c>
      <c r="W155" s="52" t="s">
        <v>242</v>
      </c>
    </row>
    <row r="156" spans="1:23" ht="50.1" customHeight="1" x14ac:dyDescent="0.15">
      <c r="A156" s="17" t="s">
        <v>1457</v>
      </c>
      <c r="B156" s="240">
        <v>21</v>
      </c>
      <c r="C156" s="240" t="s">
        <v>903</v>
      </c>
      <c r="D156" s="160" t="s">
        <v>232</v>
      </c>
      <c r="E156" s="159" t="s">
        <v>243</v>
      </c>
      <c r="F156" s="158" t="s">
        <v>244</v>
      </c>
      <c r="G156" s="159" t="s">
        <v>37</v>
      </c>
      <c r="H156" s="157" t="s">
        <v>23</v>
      </c>
      <c r="I156" s="157"/>
      <c r="J156" s="158"/>
      <c r="K156" s="157"/>
      <c r="L156" s="157"/>
      <c r="M156" s="157" t="s">
        <v>23</v>
      </c>
      <c r="N156" s="157"/>
      <c r="O156" s="157"/>
      <c r="P156" s="349" t="s">
        <v>1589</v>
      </c>
      <c r="Q156" s="349" t="s">
        <v>1590</v>
      </c>
      <c r="R156" s="361" t="str">
        <f t="shared" si="24"/>
        <v>掲載ページ</v>
      </c>
      <c r="S156" s="361" t="str">
        <f t="shared" si="23"/>
        <v>マニュアル</v>
      </c>
      <c r="T156" s="362" t="str">
        <f t="shared" si="23"/>
        <v>産地戦略</v>
      </c>
      <c r="U156" s="239" t="s">
        <v>1591</v>
      </c>
      <c r="V156" s="52" t="s">
        <v>245</v>
      </c>
      <c r="W156" s="52" t="s">
        <v>246</v>
      </c>
    </row>
    <row r="157" spans="1:23" ht="50.1" customHeight="1" x14ac:dyDescent="0.15">
      <c r="A157" s="17" t="s">
        <v>1457</v>
      </c>
      <c r="B157" s="240">
        <v>21</v>
      </c>
      <c r="C157" s="240" t="s">
        <v>1463</v>
      </c>
      <c r="D157" s="399" t="s">
        <v>232</v>
      </c>
      <c r="E157" s="402" t="s">
        <v>247</v>
      </c>
      <c r="F157" s="158" t="s">
        <v>248</v>
      </c>
      <c r="G157" s="159" t="s">
        <v>249</v>
      </c>
      <c r="H157" s="157" t="s">
        <v>23</v>
      </c>
      <c r="I157" s="157"/>
      <c r="J157" s="158"/>
      <c r="K157" s="157"/>
      <c r="L157" s="157"/>
      <c r="M157" s="157"/>
      <c r="N157" s="157"/>
      <c r="O157" s="157"/>
      <c r="P157" s="349" t="s">
        <v>1592</v>
      </c>
      <c r="Q157" s="349" t="s">
        <v>1593</v>
      </c>
      <c r="R157" s="361" t="str">
        <f t="shared" si="24"/>
        <v>掲載ページ</v>
      </c>
      <c r="S157" s="361" t="str">
        <f>IF(OR(V157="","準備中"),"準備中",HYPERLINK(V157,"マニュアル（梨）"))</f>
        <v>マニュアル（梨）</v>
      </c>
      <c r="T157" s="362" t="str">
        <f t="shared" ref="T157:T197" si="25">IF(OR(W157="","準備中"),"準備中",HYPERLINK(W157,T$5))</f>
        <v>産地戦略</v>
      </c>
      <c r="U157" s="239" t="s">
        <v>621</v>
      </c>
      <c r="V157" s="53" t="s">
        <v>250</v>
      </c>
      <c r="W157" s="53" t="s">
        <v>251</v>
      </c>
    </row>
    <row r="158" spans="1:23" ht="50.1" customHeight="1" x14ac:dyDescent="0.15">
      <c r="A158" s="17" t="s">
        <v>1457</v>
      </c>
      <c r="B158" s="240">
        <v>21</v>
      </c>
      <c r="C158" s="240" t="s">
        <v>1463</v>
      </c>
      <c r="D158" s="399"/>
      <c r="E158" s="402"/>
      <c r="F158" s="158" t="s">
        <v>1594</v>
      </c>
      <c r="G158" s="159" t="s">
        <v>37</v>
      </c>
      <c r="H158" s="157" t="s">
        <v>23</v>
      </c>
      <c r="I158" s="157"/>
      <c r="J158" s="158"/>
      <c r="K158" s="157"/>
      <c r="L158" s="157"/>
      <c r="M158" s="157"/>
      <c r="N158" s="157"/>
      <c r="O158" s="157"/>
      <c r="P158" s="349" t="s">
        <v>1595</v>
      </c>
      <c r="Q158" s="349" t="s">
        <v>1596</v>
      </c>
      <c r="R158" s="361" t="str">
        <f t="shared" si="24"/>
        <v>掲載ページ</v>
      </c>
      <c r="S158" s="361" t="str">
        <f>IF(OR(V158="","準備中"),"準備中",HYPERLINK(V158,"マニュアル（ねぎ）"))</f>
        <v>マニュアル（ねぎ）</v>
      </c>
      <c r="T158" s="362" t="str">
        <f t="shared" si="25"/>
        <v>産地戦略</v>
      </c>
      <c r="U158" s="239" t="s">
        <v>621</v>
      </c>
      <c r="V158" s="53" t="s">
        <v>252</v>
      </c>
      <c r="W158" s="53" t="s">
        <v>253</v>
      </c>
    </row>
    <row r="159" spans="1:23" ht="50.1" customHeight="1" x14ac:dyDescent="0.15">
      <c r="A159" s="17" t="s">
        <v>1457</v>
      </c>
      <c r="B159" s="240">
        <v>21</v>
      </c>
      <c r="C159" s="240" t="s">
        <v>1463</v>
      </c>
      <c r="D159" s="399"/>
      <c r="E159" s="402"/>
      <c r="F159" s="158" t="s">
        <v>1597</v>
      </c>
      <c r="G159" s="159" t="s">
        <v>37</v>
      </c>
      <c r="H159" s="157"/>
      <c r="I159" s="157" t="s">
        <v>23</v>
      </c>
      <c r="J159" s="158"/>
      <c r="K159" s="157"/>
      <c r="L159" s="157"/>
      <c r="M159" s="157"/>
      <c r="N159" s="157"/>
      <c r="O159" s="157"/>
      <c r="P159" s="349" t="s">
        <v>1598</v>
      </c>
      <c r="Q159" s="349" t="s">
        <v>1599</v>
      </c>
      <c r="R159" s="361" t="str">
        <f t="shared" si="24"/>
        <v>掲載ページ</v>
      </c>
      <c r="S159" s="361" t="str">
        <f>IF(OR(V159="","準備中"),"準備中",HYPERLINK(V159,"マニュアル（にんじん）"))</f>
        <v>マニュアル（にんじん）</v>
      </c>
      <c r="T159" s="362" t="str">
        <f t="shared" si="25"/>
        <v>産地戦略</v>
      </c>
      <c r="U159" s="239" t="s">
        <v>621</v>
      </c>
      <c r="V159" s="53" t="s">
        <v>254</v>
      </c>
      <c r="W159" s="53" t="s">
        <v>255</v>
      </c>
    </row>
    <row r="160" spans="1:23" ht="50.1" customHeight="1" x14ac:dyDescent="0.15">
      <c r="A160" s="17" t="s">
        <v>1457</v>
      </c>
      <c r="B160" s="240">
        <v>21</v>
      </c>
      <c r="C160" s="240" t="s">
        <v>916</v>
      </c>
      <c r="D160" s="160" t="s">
        <v>232</v>
      </c>
      <c r="E160" s="159" t="s">
        <v>256</v>
      </c>
      <c r="F160" s="158" t="s">
        <v>41</v>
      </c>
      <c r="G160" s="159" t="s">
        <v>42</v>
      </c>
      <c r="H160" s="157"/>
      <c r="I160" s="157" t="s">
        <v>23</v>
      </c>
      <c r="J160" s="158"/>
      <c r="K160" s="157"/>
      <c r="L160" s="157"/>
      <c r="M160" s="157"/>
      <c r="N160" s="157" t="s">
        <v>23</v>
      </c>
      <c r="O160" s="157"/>
      <c r="P160" s="349" t="s">
        <v>1600</v>
      </c>
      <c r="Q160" s="349" t="s">
        <v>1601</v>
      </c>
      <c r="R160" s="361" t="str">
        <f t="shared" si="24"/>
        <v>掲載ページ</v>
      </c>
      <c r="S160" s="361" t="str">
        <f>IF(OR(V160="","準備中"),"準備中",HYPERLINK(V160,S$5))</f>
        <v>マニュアル</v>
      </c>
      <c r="T160" s="362" t="str">
        <f t="shared" si="25"/>
        <v>産地戦略</v>
      </c>
      <c r="U160" s="239" t="s">
        <v>610</v>
      </c>
      <c r="V160" s="53" t="s">
        <v>257</v>
      </c>
      <c r="W160" s="53" t="s">
        <v>258</v>
      </c>
    </row>
    <row r="161" spans="1:23" ht="50.1" customHeight="1" x14ac:dyDescent="0.15">
      <c r="A161" s="48" t="s">
        <v>1456</v>
      </c>
      <c r="B161" s="237">
        <v>21</v>
      </c>
      <c r="C161" s="236" t="s">
        <v>849</v>
      </c>
      <c r="D161" s="352" t="s">
        <v>601</v>
      </c>
      <c r="E161" s="353" t="s">
        <v>237</v>
      </c>
      <c r="F161" s="353" t="s">
        <v>602</v>
      </c>
      <c r="G161" s="353" t="s">
        <v>417</v>
      </c>
      <c r="H161" s="145" t="s">
        <v>400</v>
      </c>
      <c r="I161" s="145" t="s">
        <v>114</v>
      </c>
      <c r="J161" s="145" t="s">
        <v>400</v>
      </c>
      <c r="K161" s="145" t="s">
        <v>400</v>
      </c>
      <c r="L161" s="145" t="s">
        <v>400</v>
      </c>
      <c r="M161" s="145" t="s">
        <v>400</v>
      </c>
      <c r="N161" s="145" t="s">
        <v>400</v>
      </c>
      <c r="O161" s="145" t="s">
        <v>400</v>
      </c>
      <c r="P161" s="348" t="s">
        <v>603</v>
      </c>
      <c r="Q161" s="348" t="s">
        <v>604</v>
      </c>
      <c r="R161" s="361" t="str">
        <f t="shared" si="24"/>
        <v>掲載ページ</v>
      </c>
      <c r="S161" s="361" t="str">
        <f>IF(OR(V161="","準備中"),"準備中",HYPERLINK(V161,S$5))</f>
        <v>マニュアル</v>
      </c>
      <c r="T161" s="362" t="str">
        <f t="shared" si="25"/>
        <v>産地戦略</v>
      </c>
      <c r="U161" s="251" t="s">
        <v>605</v>
      </c>
      <c r="V161" s="50" t="s">
        <v>606</v>
      </c>
      <c r="W161" s="50" t="s">
        <v>607</v>
      </c>
    </row>
    <row r="162" spans="1:23" ht="50.1" customHeight="1" x14ac:dyDescent="0.15">
      <c r="A162" s="48" t="s">
        <v>1456</v>
      </c>
      <c r="B162" s="237">
        <v>21</v>
      </c>
      <c r="C162" s="236" t="s">
        <v>1458</v>
      </c>
      <c r="D162" s="391" t="s">
        <v>601</v>
      </c>
      <c r="E162" s="390" t="s">
        <v>608</v>
      </c>
      <c r="F162" s="353" t="s">
        <v>64</v>
      </c>
      <c r="G162" s="353" t="s">
        <v>64</v>
      </c>
      <c r="H162" s="145" t="s">
        <v>400</v>
      </c>
      <c r="I162" s="145"/>
      <c r="J162" s="145" t="s">
        <v>400</v>
      </c>
      <c r="K162" s="145" t="s">
        <v>114</v>
      </c>
      <c r="L162" s="145" t="s">
        <v>400</v>
      </c>
      <c r="M162" s="145" t="s">
        <v>400</v>
      </c>
      <c r="N162" s="145"/>
      <c r="O162" s="145" t="s">
        <v>400</v>
      </c>
      <c r="P162" s="348" t="s">
        <v>445</v>
      </c>
      <c r="Q162" s="348" t="s">
        <v>609</v>
      </c>
      <c r="R162" s="394" t="str">
        <f>IF(OR(U162="",U162="準備中"),"準備中",HYPERLINK(U162,R$5))</f>
        <v>掲載ページ</v>
      </c>
      <c r="S162" s="361" t="str">
        <f>IF(OR(V162="","準備中"),"準備中",HYPERLINK(V162,"マニュアル（水稲）"))</f>
        <v>マニュアル（水稲）</v>
      </c>
      <c r="T162" s="362" t="str">
        <f t="shared" si="25"/>
        <v>産地戦略</v>
      </c>
      <c r="U162" s="131" t="s">
        <v>610</v>
      </c>
      <c r="V162" s="249" t="s">
        <v>611</v>
      </c>
      <c r="W162" s="249" t="s">
        <v>612</v>
      </c>
    </row>
    <row r="163" spans="1:23" ht="50.1" customHeight="1" x14ac:dyDescent="0.15">
      <c r="A163" s="48" t="s">
        <v>1456</v>
      </c>
      <c r="B163" s="237">
        <v>21</v>
      </c>
      <c r="C163" s="236" t="s">
        <v>1458</v>
      </c>
      <c r="D163" s="392"/>
      <c r="E163" s="390"/>
      <c r="F163" s="353" t="s">
        <v>613</v>
      </c>
      <c r="G163" s="353" t="s">
        <v>464</v>
      </c>
      <c r="H163" s="145" t="s">
        <v>400</v>
      </c>
      <c r="I163" s="145" t="s">
        <v>23</v>
      </c>
      <c r="J163" s="145" t="s">
        <v>400</v>
      </c>
      <c r="K163" s="145"/>
      <c r="L163" s="145" t="s">
        <v>400</v>
      </c>
      <c r="M163" s="145" t="s">
        <v>400</v>
      </c>
      <c r="N163" s="145"/>
      <c r="O163" s="145" t="s">
        <v>400</v>
      </c>
      <c r="P163" s="360" t="s">
        <v>614</v>
      </c>
      <c r="Q163" s="348"/>
      <c r="R163" s="394"/>
      <c r="S163" s="361" t="str">
        <f>IF(OR(V163="","準備中"),"準備中",HYPERLINK(V163,"マニュアル（大豆）"))</f>
        <v>マニュアル（大豆）</v>
      </c>
      <c r="T163" s="362" t="str">
        <f t="shared" si="25"/>
        <v>産地戦略</v>
      </c>
      <c r="U163" s="134"/>
      <c r="V163" s="249" t="s">
        <v>615</v>
      </c>
      <c r="W163" s="249" t="s">
        <v>616</v>
      </c>
    </row>
    <row r="164" spans="1:23" ht="50.1" customHeight="1" x14ac:dyDescent="0.15">
      <c r="A164" s="48" t="s">
        <v>1456</v>
      </c>
      <c r="B164" s="237">
        <v>21</v>
      </c>
      <c r="C164" s="236">
        <v>3</v>
      </c>
      <c r="D164" s="391" t="s">
        <v>601</v>
      </c>
      <c r="E164" s="390" t="s">
        <v>617</v>
      </c>
      <c r="F164" s="353" t="s">
        <v>618</v>
      </c>
      <c r="G164" s="353" t="s">
        <v>37</v>
      </c>
      <c r="H164" s="145"/>
      <c r="I164" s="145" t="s">
        <v>114</v>
      </c>
      <c r="J164" s="145" t="s">
        <v>400</v>
      </c>
      <c r="K164" s="145" t="s">
        <v>400</v>
      </c>
      <c r="L164" s="145" t="s">
        <v>400</v>
      </c>
      <c r="M164" s="145" t="s">
        <v>400</v>
      </c>
      <c r="N164" s="145" t="s">
        <v>400</v>
      </c>
      <c r="O164" s="145" t="s">
        <v>400</v>
      </c>
      <c r="P164" s="348" t="s">
        <v>619</v>
      </c>
      <c r="Q164" s="348" t="s">
        <v>620</v>
      </c>
      <c r="R164" s="394" t="str">
        <f>IF(OR(U164="",U164="準備中"),"準備中",HYPERLINK(U164,R$5))</f>
        <v>掲載ページ</v>
      </c>
      <c r="S164" s="361" t="str">
        <f>IF(OR(V164="","準備中"),"準備中",HYPERLINK(V164,"マニュアル（ニンジン）"))</f>
        <v>マニュアル（ニンジン）</v>
      </c>
      <c r="T164" s="362" t="str">
        <f t="shared" si="25"/>
        <v>産地戦略</v>
      </c>
      <c r="U164" s="135" t="s">
        <v>621</v>
      </c>
      <c r="V164" s="249" t="s">
        <v>622</v>
      </c>
      <c r="W164" s="249" t="s">
        <v>623</v>
      </c>
    </row>
    <row r="165" spans="1:23" ht="50.1" customHeight="1" x14ac:dyDescent="0.15">
      <c r="A165" s="48" t="s">
        <v>1456</v>
      </c>
      <c r="B165" s="237">
        <v>21</v>
      </c>
      <c r="C165" s="236">
        <v>3</v>
      </c>
      <c r="D165" s="392"/>
      <c r="E165" s="390"/>
      <c r="F165" s="353" t="s">
        <v>624</v>
      </c>
      <c r="G165" s="353" t="s">
        <v>625</v>
      </c>
      <c r="H165" s="145" t="s">
        <v>114</v>
      </c>
      <c r="I165" s="145"/>
      <c r="J165" s="145" t="s">
        <v>400</v>
      </c>
      <c r="K165" s="145" t="s">
        <v>400</v>
      </c>
      <c r="L165" s="145" t="s">
        <v>400</v>
      </c>
      <c r="M165" s="145" t="s">
        <v>400</v>
      </c>
      <c r="N165" s="145" t="s">
        <v>400</v>
      </c>
      <c r="O165" s="145" t="s">
        <v>400</v>
      </c>
      <c r="P165" s="348" t="s">
        <v>626</v>
      </c>
      <c r="Q165" s="348" t="s">
        <v>626</v>
      </c>
      <c r="R165" s="394"/>
      <c r="S165" s="361" t="str">
        <f>IF(OR(V165="","準備中"),"準備中",HYPERLINK(V165,"マニュアル（ミディトマト）"))</f>
        <v>マニュアル（ミディトマト）</v>
      </c>
      <c r="T165" s="362" t="str">
        <f t="shared" si="25"/>
        <v>産地戦略</v>
      </c>
      <c r="U165" s="250"/>
      <c r="V165" s="249" t="s">
        <v>627</v>
      </c>
      <c r="W165" s="249" t="s">
        <v>628</v>
      </c>
    </row>
    <row r="166" spans="1:23" ht="50.1" customHeight="1" x14ac:dyDescent="0.15">
      <c r="A166" s="48" t="s">
        <v>1456</v>
      </c>
      <c r="B166" s="237">
        <v>21</v>
      </c>
      <c r="C166" s="236">
        <v>3</v>
      </c>
      <c r="D166" s="392"/>
      <c r="E166" s="390"/>
      <c r="F166" s="353" t="s">
        <v>629</v>
      </c>
      <c r="G166" s="353" t="s">
        <v>83</v>
      </c>
      <c r="H166" s="145" t="s">
        <v>114</v>
      </c>
      <c r="I166" s="145"/>
      <c r="J166" s="145" t="s">
        <v>400</v>
      </c>
      <c r="K166" s="145" t="s">
        <v>400</v>
      </c>
      <c r="L166" s="145" t="s">
        <v>400</v>
      </c>
      <c r="M166" s="145" t="s">
        <v>400</v>
      </c>
      <c r="N166" s="145" t="s">
        <v>400</v>
      </c>
      <c r="O166" s="145" t="s">
        <v>400</v>
      </c>
      <c r="P166" s="348" t="s">
        <v>630</v>
      </c>
      <c r="Q166" s="348" t="s">
        <v>630</v>
      </c>
      <c r="R166" s="394"/>
      <c r="S166" s="361" t="str">
        <f>IF(OR(V166="","準備中"),"準備中",HYPERLINK(V166,"マニュアル（花き）"))</f>
        <v>マニュアル（花き）</v>
      </c>
      <c r="T166" s="362" t="str">
        <f t="shared" si="25"/>
        <v>産地戦略</v>
      </c>
      <c r="U166" s="250"/>
      <c r="V166" s="249" t="s">
        <v>631</v>
      </c>
      <c r="W166" s="249" t="s">
        <v>632</v>
      </c>
    </row>
    <row r="167" spans="1:23" ht="50.1" customHeight="1" x14ac:dyDescent="0.15">
      <c r="A167" s="59" t="s">
        <v>848</v>
      </c>
      <c r="B167" s="92">
        <v>21</v>
      </c>
      <c r="C167" s="92">
        <v>1</v>
      </c>
      <c r="D167" s="140" t="s">
        <v>601</v>
      </c>
      <c r="E167" s="121" t="s">
        <v>237</v>
      </c>
      <c r="F167" s="121" t="s">
        <v>1122</v>
      </c>
      <c r="G167" s="121" t="s">
        <v>417</v>
      </c>
      <c r="H167" s="121"/>
      <c r="I167" s="121" t="s">
        <v>114</v>
      </c>
      <c r="J167" s="121"/>
      <c r="K167" s="121"/>
      <c r="L167" s="121"/>
      <c r="M167" s="121" t="s">
        <v>114</v>
      </c>
      <c r="N167" s="121"/>
      <c r="O167" s="121"/>
      <c r="P167" s="345" t="s">
        <v>1123</v>
      </c>
      <c r="Q167" s="345" t="s">
        <v>1124</v>
      </c>
      <c r="R167" s="361" t="str">
        <f>IF(OR(U167="",U167="準備中"),"準備中",HYPERLINK(U167,R$5))</f>
        <v>掲載ページ</v>
      </c>
      <c r="S167" s="361" t="str">
        <f t="shared" ref="S167:S196" si="26">IF(OR(V167="","準備中"),"準備中",HYPERLINK(V167,S$5))</f>
        <v>マニュアル</v>
      </c>
      <c r="T167" s="362" t="str">
        <f t="shared" si="25"/>
        <v>産地戦略</v>
      </c>
      <c r="U167" s="242" t="s">
        <v>1125</v>
      </c>
      <c r="V167" s="241" t="s">
        <v>1126</v>
      </c>
      <c r="W167" s="241" t="s">
        <v>1127</v>
      </c>
    </row>
    <row r="168" spans="1:23" ht="50.1" customHeight="1" x14ac:dyDescent="0.15">
      <c r="A168" s="59" t="s">
        <v>848</v>
      </c>
      <c r="B168" s="92">
        <v>21</v>
      </c>
      <c r="C168" s="92">
        <v>2</v>
      </c>
      <c r="D168" s="140" t="s">
        <v>601</v>
      </c>
      <c r="E168" s="121" t="s">
        <v>1128</v>
      </c>
      <c r="F168" s="121" t="s">
        <v>463</v>
      </c>
      <c r="G168" s="121" t="s">
        <v>705</v>
      </c>
      <c r="H168" s="121"/>
      <c r="I168" s="121" t="s">
        <v>114</v>
      </c>
      <c r="J168" s="121"/>
      <c r="K168" s="121"/>
      <c r="L168" s="121"/>
      <c r="M168" s="121"/>
      <c r="N168" s="121"/>
      <c r="O168" s="121"/>
      <c r="P168" s="345" t="s">
        <v>1129</v>
      </c>
      <c r="Q168" s="345" t="s">
        <v>1130</v>
      </c>
      <c r="R168" s="361" t="str">
        <f t="shared" ref="R168:R196" si="27">IF(OR(U168="",U168="準備中"),"準備中",HYPERLINK(U168,R$5))</f>
        <v>掲載ページ</v>
      </c>
      <c r="S168" s="361" t="str">
        <f t="shared" si="26"/>
        <v>マニュアル</v>
      </c>
      <c r="T168" s="362" t="str">
        <f t="shared" si="25"/>
        <v>産地戦略</v>
      </c>
      <c r="U168" s="242" t="s">
        <v>1125</v>
      </c>
      <c r="V168" s="241" t="s">
        <v>1131</v>
      </c>
      <c r="W168" s="241" t="s">
        <v>1132</v>
      </c>
    </row>
    <row r="169" spans="1:23" ht="50.1" customHeight="1" x14ac:dyDescent="0.15">
      <c r="A169" s="59" t="s">
        <v>848</v>
      </c>
      <c r="B169" s="92">
        <v>21</v>
      </c>
      <c r="C169" s="92">
        <v>3</v>
      </c>
      <c r="D169" s="140" t="s">
        <v>601</v>
      </c>
      <c r="E169" s="121" t="s">
        <v>1133</v>
      </c>
      <c r="F169" s="121" t="s">
        <v>1134</v>
      </c>
      <c r="G169" s="121" t="s">
        <v>31</v>
      </c>
      <c r="H169" s="121"/>
      <c r="I169" s="121" t="s">
        <v>114</v>
      </c>
      <c r="J169" s="121"/>
      <c r="K169" s="121"/>
      <c r="L169" s="121"/>
      <c r="M169" s="121"/>
      <c r="N169" s="121"/>
      <c r="O169" s="121"/>
      <c r="P169" s="345" t="s">
        <v>1135</v>
      </c>
      <c r="Q169" s="345" t="s">
        <v>1136</v>
      </c>
      <c r="R169" s="361" t="str">
        <f t="shared" si="27"/>
        <v>掲載ページ</v>
      </c>
      <c r="S169" s="361" t="str">
        <f t="shared" si="26"/>
        <v>マニュアル</v>
      </c>
      <c r="T169" s="362" t="str">
        <f t="shared" si="25"/>
        <v>産地戦略</v>
      </c>
      <c r="U169" s="248" t="s">
        <v>1137</v>
      </c>
      <c r="V169" s="247" t="s">
        <v>1137</v>
      </c>
      <c r="W169" s="247" t="s">
        <v>1137</v>
      </c>
    </row>
    <row r="170" spans="1:23" ht="50.1" customHeight="1" x14ac:dyDescent="0.15">
      <c r="A170" s="59" t="s">
        <v>848</v>
      </c>
      <c r="B170" s="92">
        <v>21</v>
      </c>
      <c r="C170" s="92">
        <v>4</v>
      </c>
      <c r="D170" s="140" t="s">
        <v>601</v>
      </c>
      <c r="E170" s="121" t="s">
        <v>1138</v>
      </c>
      <c r="F170" s="121" t="s">
        <v>265</v>
      </c>
      <c r="G170" s="121" t="s">
        <v>265</v>
      </c>
      <c r="H170" s="121"/>
      <c r="I170" s="121"/>
      <c r="J170" s="121" t="s">
        <v>114</v>
      </c>
      <c r="K170" s="121"/>
      <c r="L170" s="121"/>
      <c r="M170" s="121"/>
      <c r="N170" s="121"/>
      <c r="O170" s="121"/>
      <c r="P170" s="345" t="s">
        <v>1139</v>
      </c>
      <c r="Q170" s="345" t="s">
        <v>1140</v>
      </c>
      <c r="R170" s="361" t="str">
        <f t="shared" si="27"/>
        <v>掲載ページ</v>
      </c>
      <c r="S170" s="361" t="str">
        <f t="shared" si="26"/>
        <v>マニュアル</v>
      </c>
      <c r="T170" s="362" t="str">
        <f t="shared" si="25"/>
        <v>産地戦略</v>
      </c>
      <c r="U170" s="246" t="s">
        <v>1141</v>
      </c>
      <c r="V170" s="245" t="s">
        <v>1142</v>
      </c>
      <c r="W170" s="244" t="s">
        <v>1142</v>
      </c>
    </row>
    <row r="171" spans="1:23" ht="50.1" customHeight="1" x14ac:dyDescent="0.15">
      <c r="A171" s="48" t="s">
        <v>1456</v>
      </c>
      <c r="B171" s="237">
        <v>22</v>
      </c>
      <c r="C171" s="236" t="s">
        <v>865</v>
      </c>
      <c r="D171" s="352" t="s">
        <v>633</v>
      </c>
      <c r="E171" s="353" t="s">
        <v>634</v>
      </c>
      <c r="F171" s="353" t="s">
        <v>635</v>
      </c>
      <c r="G171" s="353" t="s">
        <v>426</v>
      </c>
      <c r="H171" s="145" t="s">
        <v>114</v>
      </c>
      <c r="I171" s="145"/>
      <c r="J171" s="145" t="s">
        <v>400</v>
      </c>
      <c r="K171" s="145" t="s">
        <v>400</v>
      </c>
      <c r="L171" s="145"/>
      <c r="M171" s="145" t="s">
        <v>400</v>
      </c>
      <c r="N171" s="145" t="s">
        <v>400</v>
      </c>
      <c r="O171" s="145" t="s">
        <v>400</v>
      </c>
      <c r="P171" s="348" t="s">
        <v>636</v>
      </c>
      <c r="Q171" s="348" t="s">
        <v>637</v>
      </c>
      <c r="R171" s="361" t="str">
        <f t="shared" si="27"/>
        <v>掲載ページ</v>
      </c>
      <c r="S171" s="361" t="str">
        <f t="shared" si="26"/>
        <v>マニュアル</v>
      </c>
      <c r="T171" s="362" t="str">
        <f t="shared" si="25"/>
        <v>産地戦略</v>
      </c>
      <c r="U171" s="130" t="s">
        <v>638</v>
      </c>
      <c r="V171" s="50" t="s">
        <v>639</v>
      </c>
      <c r="W171" s="50" t="s">
        <v>640</v>
      </c>
    </row>
    <row r="172" spans="1:23" ht="50.1" customHeight="1" x14ac:dyDescent="0.15">
      <c r="A172" s="48" t="s">
        <v>1456</v>
      </c>
      <c r="B172" s="237">
        <v>22</v>
      </c>
      <c r="C172" s="236" t="s">
        <v>884</v>
      </c>
      <c r="D172" s="352" t="s">
        <v>633</v>
      </c>
      <c r="E172" s="353" t="s">
        <v>641</v>
      </c>
      <c r="F172" s="353" t="s">
        <v>642</v>
      </c>
      <c r="G172" s="353" t="s">
        <v>426</v>
      </c>
      <c r="H172" s="145" t="s">
        <v>400</v>
      </c>
      <c r="I172" s="145" t="s">
        <v>114</v>
      </c>
      <c r="J172" s="145" t="s">
        <v>400</v>
      </c>
      <c r="K172" s="145" t="s">
        <v>400</v>
      </c>
      <c r="L172" s="145" t="s">
        <v>400</v>
      </c>
      <c r="M172" s="145" t="s">
        <v>400</v>
      </c>
      <c r="N172" s="145" t="s">
        <v>400</v>
      </c>
      <c r="O172" s="145" t="s">
        <v>400</v>
      </c>
      <c r="P172" s="348" t="s">
        <v>643</v>
      </c>
      <c r="Q172" s="348" t="s">
        <v>644</v>
      </c>
      <c r="R172" s="361" t="str">
        <f t="shared" si="27"/>
        <v>掲載ページ</v>
      </c>
      <c r="S172" s="361" t="str">
        <f t="shared" si="26"/>
        <v>マニュアル</v>
      </c>
      <c r="T172" s="362" t="str">
        <f t="shared" si="25"/>
        <v>産地戦略</v>
      </c>
      <c r="U172" s="130" t="s">
        <v>638</v>
      </c>
      <c r="V172" s="50" t="s">
        <v>645</v>
      </c>
      <c r="W172" s="50" t="s">
        <v>646</v>
      </c>
    </row>
    <row r="173" spans="1:23" ht="50.1" customHeight="1" x14ac:dyDescent="0.15">
      <c r="A173" s="48" t="s">
        <v>1456</v>
      </c>
      <c r="B173" s="237">
        <v>22</v>
      </c>
      <c r="C173" s="236" t="s">
        <v>1509</v>
      </c>
      <c r="D173" s="352" t="s">
        <v>633</v>
      </c>
      <c r="E173" s="353" t="s">
        <v>647</v>
      </c>
      <c r="F173" s="353" t="s">
        <v>648</v>
      </c>
      <c r="G173" s="353" t="s">
        <v>417</v>
      </c>
      <c r="H173" s="145" t="s">
        <v>400</v>
      </c>
      <c r="I173" s="145" t="s">
        <v>114</v>
      </c>
      <c r="J173" s="145" t="s">
        <v>400</v>
      </c>
      <c r="K173" s="145" t="s">
        <v>400</v>
      </c>
      <c r="L173" s="145" t="s">
        <v>114</v>
      </c>
      <c r="M173" s="145" t="s">
        <v>400</v>
      </c>
      <c r="N173" s="145" t="s">
        <v>400</v>
      </c>
      <c r="O173" s="145" t="s">
        <v>400</v>
      </c>
      <c r="P173" s="348" t="s">
        <v>649</v>
      </c>
      <c r="Q173" s="348" t="s">
        <v>650</v>
      </c>
      <c r="R173" s="361" t="str">
        <f t="shared" si="27"/>
        <v>掲載ページ</v>
      </c>
      <c r="S173" s="361" t="str">
        <f t="shared" si="26"/>
        <v>マニュアル</v>
      </c>
      <c r="T173" s="362" t="str">
        <f t="shared" si="25"/>
        <v>産地戦略</v>
      </c>
      <c r="U173" s="131" t="s">
        <v>651</v>
      </c>
      <c r="V173" s="50" t="s">
        <v>652</v>
      </c>
      <c r="W173" s="50" t="s">
        <v>653</v>
      </c>
    </row>
    <row r="174" spans="1:23" ht="50.1" customHeight="1" x14ac:dyDescent="0.15">
      <c r="A174" s="59" t="s">
        <v>848</v>
      </c>
      <c r="B174" s="92">
        <v>22</v>
      </c>
      <c r="C174" s="92">
        <v>1</v>
      </c>
      <c r="D174" s="140" t="s">
        <v>633</v>
      </c>
      <c r="E174" s="121" t="s">
        <v>1143</v>
      </c>
      <c r="F174" s="121" t="s">
        <v>1144</v>
      </c>
      <c r="G174" s="121" t="s">
        <v>417</v>
      </c>
      <c r="H174" s="121" t="s">
        <v>114</v>
      </c>
      <c r="I174" s="121"/>
      <c r="J174" s="121"/>
      <c r="K174" s="121"/>
      <c r="L174" s="121"/>
      <c r="M174" s="121" t="s">
        <v>114</v>
      </c>
      <c r="N174" s="121"/>
      <c r="O174" s="121"/>
      <c r="P174" s="345" t="s">
        <v>1145</v>
      </c>
      <c r="Q174" s="345" t="s">
        <v>1145</v>
      </c>
      <c r="R174" s="361" t="str">
        <f t="shared" si="27"/>
        <v>掲載ページ</v>
      </c>
      <c r="S174" s="361" t="str">
        <f t="shared" ref="S174:S176" si="28">IF(OR(V174="",V174="準備中"),"準備中",HYPERLINK(V174,S$5))</f>
        <v>マニュアル</v>
      </c>
      <c r="T174" s="362" t="str">
        <f t="shared" ref="T174:T176" si="29">IF(OR(W174="",W174="準備中"),"準備中",HYPERLINK(W174,T$5))</f>
        <v>産地戦略</v>
      </c>
      <c r="U174" s="72" t="s">
        <v>1690</v>
      </c>
      <c r="V174" s="79" t="s">
        <v>1687</v>
      </c>
      <c r="W174" s="97" t="s">
        <v>1686</v>
      </c>
    </row>
    <row r="175" spans="1:23" ht="50.1" customHeight="1" x14ac:dyDescent="0.15">
      <c r="A175" s="59" t="s">
        <v>848</v>
      </c>
      <c r="B175" s="92">
        <v>22</v>
      </c>
      <c r="C175" s="92">
        <v>2</v>
      </c>
      <c r="D175" s="140" t="s">
        <v>633</v>
      </c>
      <c r="E175" s="121" t="s">
        <v>1146</v>
      </c>
      <c r="F175" s="121" t="s">
        <v>1147</v>
      </c>
      <c r="G175" s="121" t="s">
        <v>417</v>
      </c>
      <c r="H175" s="121" t="s">
        <v>114</v>
      </c>
      <c r="I175" s="121" t="s">
        <v>114</v>
      </c>
      <c r="J175" s="121"/>
      <c r="K175" s="121"/>
      <c r="L175" s="121"/>
      <c r="M175" s="121"/>
      <c r="N175" s="121"/>
      <c r="O175" s="121"/>
      <c r="P175" s="345" t="s">
        <v>1148</v>
      </c>
      <c r="Q175" s="345" t="s">
        <v>1149</v>
      </c>
      <c r="R175" s="361" t="str">
        <f t="shared" si="27"/>
        <v>掲載ページ</v>
      </c>
      <c r="S175" s="361" t="str">
        <f t="shared" si="28"/>
        <v>マニュアル</v>
      </c>
      <c r="T175" s="362" t="str">
        <f t="shared" si="29"/>
        <v>産地戦略</v>
      </c>
      <c r="U175" s="368" t="s">
        <v>1690</v>
      </c>
      <c r="V175" s="98" t="s">
        <v>1688</v>
      </c>
      <c r="W175" s="100" t="s">
        <v>1685</v>
      </c>
    </row>
    <row r="176" spans="1:23" ht="50.1" customHeight="1" x14ac:dyDescent="0.15">
      <c r="A176" s="59" t="s">
        <v>848</v>
      </c>
      <c r="B176" s="92">
        <v>22</v>
      </c>
      <c r="C176" s="92">
        <v>3</v>
      </c>
      <c r="D176" s="140" t="s">
        <v>633</v>
      </c>
      <c r="E176" s="121" t="s">
        <v>1150</v>
      </c>
      <c r="F176" s="121" t="s">
        <v>479</v>
      </c>
      <c r="G176" s="121" t="s">
        <v>31</v>
      </c>
      <c r="H176" s="121" t="s">
        <v>114</v>
      </c>
      <c r="I176" s="121"/>
      <c r="J176" s="121"/>
      <c r="K176" s="121"/>
      <c r="L176" s="121"/>
      <c r="M176" s="121"/>
      <c r="N176" s="121"/>
      <c r="O176" s="121"/>
      <c r="P176" s="345" t="s">
        <v>1151</v>
      </c>
      <c r="Q176" s="345" t="s">
        <v>1151</v>
      </c>
      <c r="R176" s="361" t="str">
        <f t="shared" si="27"/>
        <v>掲載ページ</v>
      </c>
      <c r="S176" s="361" t="str">
        <f t="shared" si="28"/>
        <v>マニュアル</v>
      </c>
      <c r="T176" s="362" t="str">
        <f t="shared" si="29"/>
        <v>産地戦略</v>
      </c>
      <c r="U176" s="368" t="s">
        <v>1690</v>
      </c>
      <c r="V176" s="98" t="s">
        <v>1689</v>
      </c>
      <c r="W176" s="100" t="s">
        <v>1684</v>
      </c>
    </row>
    <row r="177" spans="1:23" ht="50.1" customHeight="1" x14ac:dyDescent="0.15">
      <c r="A177" s="17" t="s">
        <v>1457</v>
      </c>
      <c r="B177" s="240">
        <v>23</v>
      </c>
      <c r="C177" s="240" t="s">
        <v>884</v>
      </c>
      <c r="D177" s="358" t="s">
        <v>259</v>
      </c>
      <c r="E177" s="159" t="s">
        <v>260</v>
      </c>
      <c r="F177" s="159" t="s">
        <v>261</v>
      </c>
      <c r="G177" s="159" t="s">
        <v>37</v>
      </c>
      <c r="H177" s="157"/>
      <c r="I177" s="158"/>
      <c r="J177" s="157" t="s">
        <v>23</v>
      </c>
      <c r="K177" s="158"/>
      <c r="L177" s="157"/>
      <c r="M177" s="157"/>
      <c r="N177" s="158"/>
      <c r="O177" s="157"/>
      <c r="P177" s="349" t="s">
        <v>1602</v>
      </c>
      <c r="Q177" s="349" t="s">
        <v>1603</v>
      </c>
      <c r="R177" s="361" t="str">
        <f t="shared" si="27"/>
        <v>掲載ページ</v>
      </c>
      <c r="S177" s="361" t="str">
        <f t="shared" si="26"/>
        <v>マニュアル</v>
      </c>
      <c r="T177" s="362" t="str">
        <f t="shared" si="25"/>
        <v>産地戦略</v>
      </c>
      <c r="U177" s="239" t="s">
        <v>657</v>
      </c>
      <c r="V177" s="52" t="s">
        <v>262</v>
      </c>
      <c r="W177" s="52" t="s">
        <v>263</v>
      </c>
    </row>
    <row r="178" spans="1:23" ht="50.1" customHeight="1" x14ac:dyDescent="0.15">
      <c r="A178" s="17" t="s">
        <v>1457</v>
      </c>
      <c r="B178" s="240">
        <v>23</v>
      </c>
      <c r="C178" s="240" t="s">
        <v>903</v>
      </c>
      <c r="D178" s="358" t="s">
        <v>259</v>
      </c>
      <c r="E178" s="159" t="s">
        <v>264</v>
      </c>
      <c r="F178" s="158" t="s">
        <v>265</v>
      </c>
      <c r="G178" s="159" t="s">
        <v>42</v>
      </c>
      <c r="H178" s="157"/>
      <c r="I178" s="158"/>
      <c r="J178" s="158"/>
      <c r="K178" s="157" t="s">
        <v>23</v>
      </c>
      <c r="L178" s="157"/>
      <c r="M178" s="157"/>
      <c r="N178" s="157"/>
      <c r="O178" s="157"/>
      <c r="P178" s="349" t="s">
        <v>1604</v>
      </c>
      <c r="Q178" s="349" t="s">
        <v>1605</v>
      </c>
      <c r="R178" s="361" t="str">
        <f t="shared" si="27"/>
        <v>掲載ページ</v>
      </c>
      <c r="S178" s="361" t="str">
        <f t="shared" si="26"/>
        <v>マニュアル</v>
      </c>
      <c r="T178" s="362" t="str">
        <f t="shared" si="25"/>
        <v>産地戦略</v>
      </c>
      <c r="U178" s="239" t="s">
        <v>657</v>
      </c>
      <c r="V178" s="52" t="s">
        <v>266</v>
      </c>
      <c r="W178" s="52" t="s">
        <v>267</v>
      </c>
    </row>
    <row r="179" spans="1:23" ht="69.95" customHeight="1" x14ac:dyDescent="0.15">
      <c r="A179" s="17" t="s">
        <v>1457</v>
      </c>
      <c r="B179" s="240">
        <v>23</v>
      </c>
      <c r="C179" s="240" t="s">
        <v>1463</v>
      </c>
      <c r="D179" s="358" t="s">
        <v>259</v>
      </c>
      <c r="E179" s="159" t="s">
        <v>268</v>
      </c>
      <c r="F179" s="158" t="s">
        <v>198</v>
      </c>
      <c r="G179" s="159" t="s">
        <v>249</v>
      </c>
      <c r="H179" s="157" t="s">
        <v>23</v>
      </c>
      <c r="I179" s="157"/>
      <c r="J179" s="158"/>
      <c r="K179" s="157"/>
      <c r="L179" s="157" t="s">
        <v>23</v>
      </c>
      <c r="M179" s="157"/>
      <c r="N179" s="157"/>
      <c r="O179" s="157"/>
      <c r="P179" s="349" t="s">
        <v>1606</v>
      </c>
      <c r="Q179" s="349" t="s">
        <v>1607</v>
      </c>
      <c r="R179" s="361" t="str">
        <f t="shared" si="27"/>
        <v>掲載ページ</v>
      </c>
      <c r="S179" s="361" t="str">
        <f t="shared" si="26"/>
        <v>マニュアル</v>
      </c>
      <c r="T179" s="362" t="str">
        <f t="shared" si="25"/>
        <v>産地戦略</v>
      </c>
      <c r="U179" s="239" t="s">
        <v>657</v>
      </c>
      <c r="V179" s="52" t="s">
        <v>269</v>
      </c>
      <c r="W179" s="52" t="s">
        <v>270</v>
      </c>
    </row>
    <row r="180" spans="1:23" ht="50.1" customHeight="1" x14ac:dyDescent="0.15">
      <c r="A180" s="17" t="s">
        <v>1457</v>
      </c>
      <c r="B180" s="240">
        <v>23</v>
      </c>
      <c r="C180" s="240" t="s">
        <v>955</v>
      </c>
      <c r="D180" s="358" t="s">
        <v>259</v>
      </c>
      <c r="E180" s="159" t="s">
        <v>271</v>
      </c>
      <c r="F180" s="159" t="s">
        <v>272</v>
      </c>
      <c r="G180" s="159" t="s">
        <v>83</v>
      </c>
      <c r="H180" s="157" t="s">
        <v>23</v>
      </c>
      <c r="I180" s="157"/>
      <c r="J180" s="158"/>
      <c r="K180" s="157"/>
      <c r="L180" s="157"/>
      <c r="M180" s="157"/>
      <c r="N180" s="157"/>
      <c r="O180" s="157"/>
      <c r="P180" s="349" t="s">
        <v>1608</v>
      </c>
      <c r="Q180" s="349" t="s">
        <v>1608</v>
      </c>
      <c r="R180" s="361" t="str">
        <f t="shared" si="27"/>
        <v>掲載ページ</v>
      </c>
      <c r="S180" s="361" t="str">
        <f t="shared" si="26"/>
        <v>マニュアル</v>
      </c>
      <c r="T180" s="362" t="str">
        <f t="shared" si="25"/>
        <v>産地戦略</v>
      </c>
      <c r="U180" s="239" t="s">
        <v>657</v>
      </c>
      <c r="V180" s="243" t="s">
        <v>273</v>
      </c>
      <c r="W180" s="243" t="s">
        <v>274</v>
      </c>
    </row>
    <row r="181" spans="1:23" ht="50.1" customHeight="1" x14ac:dyDescent="0.15">
      <c r="A181" s="48" t="s">
        <v>1456</v>
      </c>
      <c r="B181" s="237">
        <v>23</v>
      </c>
      <c r="C181" s="236" t="s">
        <v>849</v>
      </c>
      <c r="D181" s="352" t="s">
        <v>654</v>
      </c>
      <c r="E181" s="353" t="s">
        <v>654</v>
      </c>
      <c r="F181" s="353" t="s">
        <v>265</v>
      </c>
      <c r="G181" s="353" t="s">
        <v>265</v>
      </c>
      <c r="H181" s="145" t="s">
        <v>114</v>
      </c>
      <c r="I181" s="145" t="s">
        <v>400</v>
      </c>
      <c r="J181" s="145" t="s">
        <v>400</v>
      </c>
      <c r="K181" s="145" t="s">
        <v>400</v>
      </c>
      <c r="L181" s="145" t="s">
        <v>400</v>
      </c>
      <c r="M181" s="145" t="s">
        <v>400</v>
      </c>
      <c r="N181" s="145" t="s">
        <v>400</v>
      </c>
      <c r="O181" s="145" t="s">
        <v>400</v>
      </c>
      <c r="P181" s="348" t="s">
        <v>655</v>
      </c>
      <c r="Q181" s="348" t="s">
        <v>656</v>
      </c>
      <c r="R181" s="361" t="str">
        <f t="shared" si="27"/>
        <v>掲載ページ</v>
      </c>
      <c r="S181" s="361" t="str">
        <f t="shared" si="26"/>
        <v>マニュアル</v>
      </c>
      <c r="T181" s="362" t="str">
        <f t="shared" si="25"/>
        <v>産地戦略</v>
      </c>
      <c r="U181" s="136" t="s">
        <v>657</v>
      </c>
      <c r="V181" s="51" t="s">
        <v>658</v>
      </c>
      <c r="W181" s="54" t="s">
        <v>659</v>
      </c>
    </row>
    <row r="182" spans="1:23" ht="69.95" customHeight="1" x14ac:dyDescent="0.15">
      <c r="A182" s="48" t="s">
        <v>1456</v>
      </c>
      <c r="B182" s="237">
        <v>23</v>
      </c>
      <c r="C182" s="236" t="s">
        <v>1458</v>
      </c>
      <c r="D182" s="352" t="s">
        <v>654</v>
      </c>
      <c r="E182" s="353" t="s">
        <v>654</v>
      </c>
      <c r="F182" s="353" t="s">
        <v>660</v>
      </c>
      <c r="G182" s="353" t="s">
        <v>31</v>
      </c>
      <c r="H182" s="145" t="s">
        <v>114</v>
      </c>
      <c r="I182" s="145" t="s">
        <v>400</v>
      </c>
      <c r="J182" s="145" t="s">
        <v>400</v>
      </c>
      <c r="K182" s="145" t="s">
        <v>400</v>
      </c>
      <c r="L182" s="145" t="s">
        <v>400</v>
      </c>
      <c r="M182" s="145" t="s">
        <v>400</v>
      </c>
      <c r="N182" s="145" t="s">
        <v>400</v>
      </c>
      <c r="O182" s="145" t="s">
        <v>400</v>
      </c>
      <c r="P182" s="348" t="s">
        <v>661</v>
      </c>
      <c r="Q182" s="348" t="s">
        <v>662</v>
      </c>
      <c r="R182" s="361" t="str">
        <f t="shared" si="27"/>
        <v>掲載ページ</v>
      </c>
      <c r="S182" s="361" t="str">
        <f t="shared" si="26"/>
        <v>マニュアル</v>
      </c>
      <c r="T182" s="362" t="str">
        <f t="shared" si="25"/>
        <v>産地戦略</v>
      </c>
      <c r="U182" s="137" t="s">
        <v>657</v>
      </c>
      <c r="V182" s="50" t="s">
        <v>663</v>
      </c>
      <c r="W182" s="50" t="s">
        <v>664</v>
      </c>
    </row>
    <row r="183" spans="1:23" ht="50.1" customHeight="1" x14ac:dyDescent="0.15">
      <c r="A183" s="48" t="s">
        <v>1456</v>
      </c>
      <c r="B183" s="237">
        <v>23</v>
      </c>
      <c r="C183" s="236" t="s">
        <v>865</v>
      </c>
      <c r="D183" s="352" t="s">
        <v>654</v>
      </c>
      <c r="E183" s="353" t="s">
        <v>654</v>
      </c>
      <c r="F183" s="353" t="s">
        <v>665</v>
      </c>
      <c r="G183" s="353" t="s">
        <v>666</v>
      </c>
      <c r="H183" s="145" t="s">
        <v>114</v>
      </c>
      <c r="I183" s="145" t="s">
        <v>400</v>
      </c>
      <c r="J183" s="145" t="s">
        <v>400</v>
      </c>
      <c r="K183" s="145" t="s">
        <v>400</v>
      </c>
      <c r="L183" s="145" t="s">
        <v>400</v>
      </c>
      <c r="M183" s="145" t="s">
        <v>400</v>
      </c>
      <c r="N183" s="145" t="s">
        <v>400</v>
      </c>
      <c r="O183" s="145" t="s">
        <v>400</v>
      </c>
      <c r="P183" s="348" t="s">
        <v>667</v>
      </c>
      <c r="Q183" s="348" t="s">
        <v>668</v>
      </c>
      <c r="R183" s="361" t="str">
        <f t="shared" si="27"/>
        <v>掲載ページ</v>
      </c>
      <c r="S183" s="361" t="str">
        <f t="shared" si="26"/>
        <v>マニュアル</v>
      </c>
      <c r="T183" s="362" t="str">
        <f t="shared" si="25"/>
        <v>産地戦略</v>
      </c>
      <c r="U183" s="137" t="s">
        <v>657</v>
      </c>
      <c r="V183" s="50" t="s">
        <v>669</v>
      </c>
      <c r="W183" s="50" t="s">
        <v>670</v>
      </c>
    </row>
    <row r="184" spans="1:23" ht="50.1" customHeight="1" x14ac:dyDescent="0.15">
      <c r="A184" s="48" t="s">
        <v>1456</v>
      </c>
      <c r="B184" s="237">
        <v>23</v>
      </c>
      <c r="C184" s="236" t="s">
        <v>1509</v>
      </c>
      <c r="D184" s="352" t="s">
        <v>654</v>
      </c>
      <c r="E184" s="353" t="s">
        <v>671</v>
      </c>
      <c r="F184" s="353" t="s">
        <v>660</v>
      </c>
      <c r="G184" s="353" t="s">
        <v>625</v>
      </c>
      <c r="H184" s="145" t="s">
        <v>114</v>
      </c>
      <c r="I184" s="145" t="s">
        <v>400</v>
      </c>
      <c r="J184" s="145" t="s">
        <v>400</v>
      </c>
      <c r="K184" s="145" t="s">
        <v>400</v>
      </c>
      <c r="L184" s="145" t="s">
        <v>400</v>
      </c>
      <c r="M184" s="145" t="s">
        <v>400</v>
      </c>
      <c r="N184" s="145" t="s">
        <v>400</v>
      </c>
      <c r="O184" s="145" t="s">
        <v>400</v>
      </c>
      <c r="P184" s="348" t="s">
        <v>672</v>
      </c>
      <c r="Q184" s="348" t="s">
        <v>673</v>
      </c>
      <c r="R184" s="361" t="str">
        <f t="shared" si="27"/>
        <v>掲載ページ</v>
      </c>
      <c r="S184" s="361" t="str">
        <f t="shared" si="26"/>
        <v>マニュアル</v>
      </c>
      <c r="T184" s="362" t="str">
        <f t="shared" si="25"/>
        <v>産地戦略</v>
      </c>
      <c r="U184" s="137" t="s">
        <v>657</v>
      </c>
      <c r="V184" s="50" t="s">
        <v>674</v>
      </c>
      <c r="W184" s="50" t="s">
        <v>675</v>
      </c>
    </row>
    <row r="185" spans="1:23" ht="50.1" customHeight="1" x14ac:dyDescent="0.15">
      <c r="A185" s="59" t="s">
        <v>848</v>
      </c>
      <c r="B185" s="92">
        <v>23</v>
      </c>
      <c r="C185" s="92">
        <v>8</v>
      </c>
      <c r="D185" s="140" t="s">
        <v>654</v>
      </c>
      <c r="E185" s="121" t="s">
        <v>654</v>
      </c>
      <c r="F185" s="121" t="s">
        <v>1152</v>
      </c>
      <c r="G185" s="121" t="s">
        <v>666</v>
      </c>
      <c r="H185" s="121" t="s">
        <v>114</v>
      </c>
      <c r="I185" s="121"/>
      <c r="J185" s="121"/>
      <c r="K185" s="121"/>
      <c r="L185" s="121"/>
      <c r="M185" s="121"/>
      <c r="N185" s="121"/>
      <c r="O185" s="121"/>
      <c r="P185" s="345" t="s">
        <v>1153</v>
      </c>
      <c r="Q185" s="345" t="s">
        <v>1153</v>
      </c>
      <c r="R185" s="361" t="str">
        <f t="shared" si="27"/>
        <v>掲載ページ</v>
      </c>
      <c r="S185" s="361" t="str">
        <f>IF(OR(V185="","準備中"),"準備中",HYPERLINK(V185,S$5))</f>
        <v>マニュアル</v>
      </c>
      <c r="T185" s="362" t="str">
        <f t="shared" si="25"/>
        <v>産地戦略</v>
      </c>
      <c r="U185" s="79" t="s">
        <v>1154</v>
      </c>
      <c r="V185" s="101" t="s">
        <v>1703</v>
      </c>
      <c r="W185" s="73" t="s">
        <v>1155</v>
      </c>
    </row>
    <row r="186" spans="1:23" ht="50.1" customHeight="1" x14ac:dyDescent="0.15">
      <c r="A186" s="59" t="s">
        <v>848</v>
      </c>
      <c r="B186" s="92">
        <v>23</v>
      </c>
      <c r="C186" s="92">
        <v>9</v>
      </c>
      <c r="D186" s="140" t="s">
        <v>654</v>
      </c>
      <c r="E186" s="121" t="s">
        <v>654</v>
      </c>
      <c r="F186" s="121" t="s">
        <v>1157</v>
      </c>
      <c r="G186" s="121" t="s">
        <v>1156</v>
      </c>
      <c r="H186" s="121"/>
      <c r="I186" s="121" t="s">
        <v>114</v>
      </c>
      <c r="J186" s="121"/>
      <c r="K186" s="121"/>
      <c r="L186" s="121"/>
      <c r="M186" s="121"/>
      <c r="N186" s="121" t="s">
        <v>114</v>
      </c>
      <c r="O186" s="121"/>
      <c r="P186" s="345" t="s">
        <v>1158</v>
      </c>
      <c r="Q186" s="345" t="s">
        <v>1159</v>
      </c>
      <c r="R186" s="361" t="str">
        <f t="shared" si="27"/>
        <v>掲載ページ</v>
      </c>
      <c r="S186" s="361" t="str">
        <f t="shared" si="26"/>
        <v>マニュアル</v>
      </c>
      <c r="T186" s="362" t="str">
        <f t="shared" si="25"/>
        <v>産地戦略</v>
      </c>
      <c r="U186" s="79" t="s">
        <v>1154</v>
      </c>
      <c r="V186" s="101" t="s">
        <v>1704</v>
      </c>
      <c r="W186" s="73" t="s">
        <v>1160</v>
      </c>
    </row>
    <row r="187" spans="1:23" ht="50.1" customHeight="1" x14ac:dyDescent="0.15">
      <c r="A187" s="17" t="s">
        <v>1457</v>
      </c>
      <c r="B187" s="240">
        <v>24</v>
      </c>
      <c r="C187" s="240" t="s">
        <v>1458</v>
      </c>
      <c r="D187" s="160" t="s">
        <v>275</v>
      </c>
      <c r="E187" s="159" t="s">
        <v>276</v>
      </c>
      <c r="F187" s="158" t="s">
        <v>41</v>
      </c>
      <c r="G187" s="159" t="s">
        <v>42</v>
      </c>
      <c r="H187" s="157" t="s">
        <v>23</v>
      </c>
      <c r="I187" s="157" t="s">
        <v>23</v>
      </c>
      <c r="J187" s="158"/>
      <c r="K187" s="157"/>
      <c r="L187" s="157"/>
      <c r="M187" s="157"/>
      <c r="N187" s="157"/>
      <c r="O187" s="157"/>
      <c r="P187" s="349" t="s">
        <v>1609</v>
      </c>
      <c r="Q187" s="349" t="s">
        <v>1610</v>
      </c>
      <c r="R187" s="361" t="str">
        <f t="shared" si="27"/>
        <v>掲載ページ</v>
      </c>
      <c r="S187" s="361" t="str">
        <f t="shared" si="26"/>
        <v>マニュアル</v>
      </c>
      <c r="T187" s="362" t="str">
        <f t="shared" si="25"/>
        <v>産地戦略</v>
      </c>
      <c r="U187" s="239" t="s">
        <v>1611</v>
      </c>
      <c r="V187" s="52" t="s">
        <v>277</v>
      </c>
      <c r="W187" s="56" t="s">
        <v>278</v>
      </c>
    </row>
    <row r="188" spans="1:23" ht="99.95" customHeight="1" x14ac:dyDescent="0.15">
      <c r="A188" s="17" t="s">
        <v>1457</v>
      </c>
      <c r="B188" s="240">
        <v>24</v>
      </c>
      <c r="C188" s="240" t="s">
        <v>884</v>
      </c>
      <c r="D188" s="160" t="s">
        <v>275</v>
      </c>
      <c r="E188" s="159" t="s">
        <v>279</v>
      </c>
      <c r="F188" s="159" t="s">
        <v>87</v>
      </c>
      <c r="G188" s="159" t="s">
        <v>31</v>
      </c>
      <c r="H188" s="157" t="s">
        <v>23</v>
      </c>
      <c r="I188" s="157" t="s">
        <v>23</v>
      </c>
      <c r="J188" s="158"/>
      <c r="K188" s="157"/>
      <c r="L188" s="157"/>
      <c r="M188" s="157"/>
      <c r="N188" s="157"/>
      <c r="O188" s="157"/>
      <c r="P188" s="349" t="s">
        <v>1612</v>
      </c>
      <c r="Q188" s="349" t="s">
        <v>1613</v>
      </c>
      <c r="R188" s="361" t="str">
        <f t="shared" si="27"/>
        <v>掲載ページ</v>
      </c>
      <c r="S188" s="361" t="str">
        <f t="shared" si="26"/>
        <v>マニュアル</v>
      </c>
      <c r="T188" s="362" t="str">
        <f t="shared" si="25"/>
        <v>産地戦略</v>
      </c>
      <c r="U188" s="239" t="s">
        <v>1611</v>
      </c>
      <c r="V188" s="238" t="s">
        <v>280</v>
      </c>
      <c r="W188" s="238" t="s">
        <v>281</v>
      </c>
    </row>
    <row r="189" spans="1:23" ht="50.1" customHeight="1" x14ac:dyDescent="0.15">
      <c r="A189" s="48" t="s">
        <v>1456</v>
      </c>
      <c r="B189" s="237">
        <v>24</v>
      </c>
      <c r="C189" s="236" t="s">
        <v>903</v>
      </c>
      <c r="D189" s="352" t="s">
        <v>676</v>
      </c>
      <c r="E189" s="353" t="s">
        <v>677</v>
      </c>
      <c r="F189" s="353" t="s">
        <v>678</v>
      </c>
      <c r="G189" s="353" t="s">
        <v>265</v>
      </c>
      <c r="H189" s="145" t="s">
        <v>400</v>
      </c>
      <c r="I189" s="145" t="s">
        <v>114</v>
      </c>
      <c r="J189" s="145" t="s">
        <v>400</v>
      </c>
      <c r="K189" s="145" t="s">
        <v>114</v>
      </c>
      <c r="L189" s="145" t="s">
        <v>400</v>
      </c>
      <c r="M189" s="145" t="s">
        <v>400</v>
      </c>
      <c r="N189" s="145" t="s">
        <v>400</v>
      </c>
      <c r="O189" s="145" t="s">
        <v>400</v>
      </c>
      <c r="P189" s="348" t="s">
        <v>679</v>
      </c>
      <c r="Q189" s="348" t="s">
        <v>680</v>
      </c>
      <c r="R189" s="361" t="str">
        <f t="shared" si="27"/>
        <v>掲載ページ</v>
      </c>
      <c r="S189" s="361" t="str">
        <f t="shared" si="26"/>
        <v>マニュアル</v>
      </c>
      <c r="T189" s="362" t="str">
        <f t="shared" si="25"/>
        <v>産地戦略</v>
      </c>
      <c r="U189" s="235" t="s">
        <v>681</v>
      </c>
      <c r="V189" s="50" t="s">
        <v>682</v>
      </c>
      <c r="W189" s="50" t="s">
        <v>683</v>
      </c>
    </row>
    <row r="190" spans="1:23" ht="50.1" customHeight="1" x14ac:dyDescent="0.15">
      <c r="A190" s="37" t="s">
        <v>848</v>
      </c>
      <c r="B190" s="76">
        <v>24</v>
      </c>
      <c r="C190" s="107">
        <v>1</v>
      </c>
      <c r="D190" s="140" t="s">
        <v>676</v>
      </c>
      <c r="E190" s="121" t="s">
        <v>1161</v>
      </c>
      <c r="F190" s="121" t="s">
        <v>265</v>
      </c>
      <c r="G190" s="121" t="s">
        <v>265</v>
      </c>
      <c r="H190" s="121" t="s">
        <v>114</v>
      </c>
      <c r="I190" s="121" t="s">
        <v>114</v>
      </c>
      <c r="J190" s="121" t="s">
        <v>114</v>
      </c>
      <c r="K190" s="121"/>
      <c r="L190" s="121"/>
      <c r="M190" s="121"/>
      <c r="N190" s="121"/>
      <c r="O190" s="121"/>
      <c r="P190" s="345" t="s">
        <v>1162</v>
      </c>
      <c r="Q190" s="345" t="s">
        <v>1163</v>
      </c>
      <c r="R190" s="361" t="str">
        <f t="shared" si="27"/>
        <v>掲載ページ</v>
      </c>
      <c r="S190" s="361" t="str">
        <f t="shared" ref="S190:S191" si="30">IF(OR(V190="",V190="準備中"),"準備中",HYPERLINK(V190,S$5))</f>
        <v>マニュアル</v>
      </c>
      <c r="T190" s="362" t="str">
        <f t="shared" ref="T190:T191" si="31">IF(OR(W190="",W190="準備中"),"準備中",HYPERLINK(W190,T$5))</f>
        <v>産地戦略</v>
      </c>
      <c r="U190" s="104" t="s">
        <v>1679</v>
      </c>
      <c r="V190" s="104" t="s">
        <v>1677</v>
      </c>
      <c r="W190" s="105" t="s">
        <v>1678</v>
      </c>
    </row>
    <row r="191" spans="1:23" ht="99.95" customHeight="1" x14ac:dyDescent="0.15">
      <c r="A191" s="37" t="s">
        <v>848</v>
      </c>
      <c r="B191" s="76">
        <v>24</v>
      </c>
      <c r="C191" s="107">
        <v>4</v>
      </c>
      <c r="D191" s="140" t="s">
        <v>676</v>
      </c>
      <c r="E191" s="121" t="s">
        <v>676</v>
      </c>
      <c r="F191" s="121" t="s">
        <v>1164</v>
      </c>
      <c r="G191" s="121" t="s">
        <v>265</v>
      </c>
      <c r="H191" s="121" t="s">
        <v>114</v>
      </c>
      <c r="I191" s="121" t="s">
        <v>114</v>
      </c>
      <c r="J191" s="121"/>
      <c r="K191" s="121"/>
      <c r="L191" s="121"/>
      <c r="M191" s="121"/>
      <c r="N191" s="121" t="s">
        <v>114</v>
      </c>
      <c r="O191" s="121"/>
      <c r="P191" s="345" t="s">
        <v>1165</v>
      </c>
      <c r="Q191" s="345" t="s">
        <v>1166</v>
      </c>
      <c r="R191" s="361" t="str">
        <f t="shared" si="27"/>
        <v>掲載ページ</v>
      </c>
      <c r="S191" s="361" t="str">
        <f t="shared" si="30"/>
        <v>マニュアル</v>
      </c>
      <c r="T191" s="362" t="str">
        <f t="shared" si="31"/>
        <v>産地戦略</v>
      </c>
      <c r="U191" s="115" t="s">
        <v>1680</v>
      </c>
      <c r="V191" s="101" t="s">
        <v>1682</v>
      </c>
      <c r="W191" s="103" t="s">
        <v>1681</v>
      </c>
    </row>
    <row r="192" spans="1:23" ht="50.1" customHeight="1" x14ac:dyDescent="0.15">
      <c r="A192" s="154" t="s">
        <v>1457</v>
      </c>
      <c r="B192" s="153">
        <v>25</v>
      </c>
      <c r="C192" s="152" t="s">
        <v>884</v>
      </c>
      <c r="D192" s="160" t="s">
        <v>282</v>
      </c>
      <c r="E192" s="159" t="s">
        <v>283</v>
      </c>
      <c r="F192" s="158" t="s">
        <v>41</v>
      </c>
      <c r="G192" s="159" t="s">
        <v>42</v>
      </c>
      <c r="H192" s="157" t="s">
        <v>23</v>
      </c>
      <c r="I192" s="157" t="s">
        <v>23</v>
      </c>
      <c r="J192" s="158"/>
      <c r="K192" s="157"/>
      <c r="L192" s="157"/>
      <c r="M192" s="157"/>
      <c r="N192" s="157"/>
      <c r="O192" s="157"/>
      <c r="P192" s="349" t="s">
        <v>1614</v>
      </c>
      <c r="Q192" s="349" t="s">
        <v>1615</v>
      </c>
      <c r="R192" s="361" t="str">
        <f t="shared" si="27"/>
        <v>掲載ページ</v>
      </c>
      <c r="S192" s="361" t="str">
        <f t="shared" si="26"/>
        <v>マニュアル</v>
      </c>
      <c r="T192" s="362" t="str">
        <f t="shared" si="25"/>
        <v>産地戦略</v>
      </c>
      <c r="U192" s="164" t="s">
        <v>1616</v>
      </c>
      <c r="V192" s="234" t="s">
        <v>284</v>
      </c>
      <c r="W192" s="187" t="s">
        <v>285</v>
      </c>
    </row>
    <row r="193" spans="1:23" ht="50.1" customHeight="1" thickBot="1" x14ac:dyDescent="0.2">
      <c r="A193" s="148" t="s">
        <v>1456</v>
      </c>
      <c r="B193" s="147">
        <v>25</v>
      </c>
      <c r="C193" s="146" t="s">
        <v>1458</v>
      </c>
      <c r="D193" s="352" t="s">
        <v>684</v>
      </c>
      <c r="E193" s="353" t="s">
        <v>684</v>
      </c>
      <c r="F193" s="353" t="s">
        <v>517</v>
      </c>
      <c r="G193" s="353" t="s">
        <v>417</v>
      </c>
      <c r="H193" s="145" t="s">
        <v>400</v>
      </c>
      <c r="I193" s="145" t="s">
        <v>114</v>
      </c>
      <c r="J193" s="145" t="s">
        <v>400</v>
      </c>
      <c r="K193" s="145" t="s">
        <v>400</v>
      </c>
      <c r="L193" s="145" t="s">
        <v>400</v>
      </c>
      <c r="M193" s="145" t="s">
        <v>400</v>
      </c>
      <c r="N193" s="145" t="s">
        <v>400</v>
      </c>
      <c r="O193" s="145" t="s">
        <v>400</v>
      </c>
      <c r="P193" s="348" t="s">
        <v>685</v>
      </c>
      <c r="Q193" s="348" t="s">
        <v>686</v>
      </c>
      <c r="R193" s="361" t="str">
        <f t="shared" si="27"/>
        <v>掲載ページ</v>
      </c>
      <c r="S193" s="361" t="str">
        <f t="shared" si="26"/>
        <v>マニュアル</v>
      </c>
      <c r="T193" s="362" t="str">
        <f t="shared" si="25"/>
        <v>産地戦略</v>
      </c>
      <c r="U193" s="233" t="s">
        <v>687</v>
      </c>
      <c r="V193" s="233" t="s">
        <v>688</v>
      </c>
      <c r="W193" s="232" t="s">
        <v>689</v>
      </c>
    </row>
    <row r="194" spans="1:23" ht="50.1" customHeight="1" thickTop="1" x14ac:dyDescent="0.15">
      <c r="A194" s="37" t="s">
        <v>848</v>
      </c>
      <c r="B194" s="76">
        <v>25</v>
      </c>
      <c r="C194" s="107">
        <v>1</v>
      </c>
      <c r="D194" s="140" t="s">
        <v>684</v>
      </c>
      <c r="E194" s="121" t="s">
        <v>684</v>
      </c>
      <c r="F194" s="121" t="s">
        <v>1168</v>
      </c>
      <c r="G194" s="121" t="s">
        <v>1167</v>
      </c>
      <c r="H194" s="121"/>
      <c r="I194" s="121" t="s">
        <v>114</v>
      </c>
      <c r="J194" s="121"/>
      <c r="K194" s="121"/>
      <c r="L194" s="121"/>
      <c r="M194" s="121"/>
      <c r="N194" s="121"/>
      <c r="O194" s="121" t="s">
        <v>114</v>
      </c>
      <c r="P194" s="345" t="s">
        <v>1169</v>
      </c>
      <c r="Q194" s="345" t="s">
        <v>1170</v>
      </c>
      <c r="R194" s="361" t="str">
        <f t="shared" si="27"/>
        <v>掲載ページ</v>
      </c>
      <c r="S194" s="361" t="str">
        <f t="shared" si="26"/>
        <v>マニュアル</v>
      </c>
      <c r="T194" s="362" t="str">
        <f t="shared" si="25"/>
        <v>産地戦略</v>
      </c>
      <c r="U194" s="80" t="s">
        <v>1171</v>
      </c>
      <c r="V194" s="365" t="s">
        <v>1172</v>
      </c>
      <c r="W194" s="366" t="s">
        <v>1173</v>
      </c>
    </row>
    <row r="195" spans="1:23" ht="50.1" customHeight="1" x14ac:dyDescent="0.15">
      <c r="A195" s="37" t="s">
        <v>848</v>
      </c>
      <c r="B195" s="76">
        <v>25</v>
      </c>
      <c r="C195" s="107">
        <v>2</v>
      </c>
      <c r="D195" s="140" t="s">
        <v>684</v>
      </c>
      <c r="E195" s="121" t="s">
        <v>684</v>
      </c>
      <c r="F195" s="121" t="s">
        <v>265</v>
      </c>
      <c r="G195" s="121" t="s">
        <v>265</v>
      </c>
      <c r="H195" s="121" t="s">
        <v>114</v>
      </c>
      <c r="I195" s="121"/>
      <c r="J195" s="121"/>
      <c r="K195" s="121"/>
      <c r="L195" s="121"/>
      <c r="M195" s="121"/>
      <c r="N195" s="121"/>
      <c r="O195" s="121"/>
      <c r="P195" s="345" t="s">
        <v>1174</v>
      </c>
      <c r="Q195" s="345" t="s">
        <v>1175</v>
      </c>
      <c r="R195" s="361" t="str">
        <f t="shared" si="27"/>
        <v>掲載ページ</v>
      </c>
      <c r="S195" s="361" t="str">
        <f t="shared" si="26"/>
        <v>マニュアル</v>
      </c>
      <c r="T195" s="362" t="str">
        <f t="shared" si="25"/>
        <v>産地戦略</v>
      </c>
      <c r="U195" s="80" t="s">
        <v>1171</v>
      </c>
      <c r="V195" s="365" t="s">
        <v>1176</v>
      </c>
      <c r="W195" s="366" t="s">
        <v>1177</v>
      </c>
    </row>
    <row r="196" spans="1:23" ht="50.1" customHeight="1" x14ac:dyDescent="0.15">
      <c r="A196" s="37" t="s">
        <v>848</v>
      </c>
      <c r="B196" s="76">
        <v>25</v>
      </c>
      <c r="C196" s="107">
        <v>3</v>
      </c>
      <c r="D196" s="140" t="s">
        <v>684</v>
      </c>
      <c r="E196" s="121" t="s">
        <v>684</v>
      </c>
      <c r="F196" s="121" t="s">
        <v>1179</v>
      </c>
      <c r="G196" s="121" t="s">
        <v>1178</v>
      </c>
      <c r="H196" s="121" t="s">
        <v>114</v>
      </c>
      <c r="I196" s="121"/>
      <c r="J196" s="121"/>
      <c r="K196" s="121"/>
      <c r="L196" s="121"/>
      <c r="M196" s="121"/>
      <c r="N196" s="121"/>
      <c r="O196" s="121"/>
      <c r="P196" s="345" t="s">
        <v>1180</v>
      </c>
      <c r="Q196" s="345" t="s">
        <v>1181</v>
      </c>
      <c r="R196" s="361" t="str">
        <f t="shared" si="27"/>
        <v>掲載ページ</v>
      </c>
      <c r="S196" s="361" t="str">
        <f t="shared" si="26"/>
        <v>マニュアル</v>
      </c>
      <c r="T196" s="362" t="str">
        <f t="shared" si="25"/>
        <v>産地戦略</v>
      </c>
      <c r="U196" s="80" t="s">
        <v>1182</v>
      </c>
      <c r="V196" s="365" t="s">
        <v>1183</v>
      </c>
      <c r="W196" s="366" t="s">
        <v>1184</v>
      </c>
    </row>
    <row r="197" spans="1:23" ht="50.1" customHeight="1" x14ac:dyDescent="0.15">
      <c r="A197" s="37" t="s">
        <v>848</v>
      </c>
      <c r="B197" s="76">
        <v>25</v>
      </c>
      <c r="C197" s="107">
        <v>4</v>
      </c>
      <c r="D197" s="405" t="s">
        <v>684</v>
      </c>
      <c r="E197" s="397" t="s">
        <v>684</v>
      </c>
      <c r="F197" s="397" t="s">
        <v>1185</v>
      </c>
      <c r="G197" s="397" t="s">
        <v>417</v>
      </c>
      <c r="H197" s="404"/>
      <c r="I197" s="397"/>
      <c r="J197" s="397"/>
      <c r="K197" s="397"/>
      <c r="L197" s="397"/>
      <c r="M197" s="397" t="s">
        <v>114</v>
      </c>
      <c r="N197" s="397"/>
      <c r="O197" s="397"/>
      <c r="P197" s="403" t="s">
        <v>1186</v>
      </c>
      <c r="Q197" s="403" t="s">
        <v>1186</v>
      </c>
      <c r="R197" s="394" t="str">
        <f>IF(OR(U197="",U197="準備中"),"準備中",HYPERLINK(U197,R$5))</f>
        <v>掲載ページ</v>
      </c>
      <c r="S197" s="361" t="str">
        <f>IF(OR(V197="","準備中"),"準備中",HYPERLINK(V197,"マニュアル（スイートコーン）"))</f>
        <v>マニュアル（スイートコーン）</v>
      </c>
      <c r="T197" s="395" t="str">
        <f t="shared" si="25"/>
        <v>産地戦略</v>
      </c>
      <c r="U197" s="80" t="s">
        <v>1187</v>
      </c>
      <c r="V197" s="367" t="s">
        <v>1617</v>
      </c>
      <c r="W197" s="366" t="s">
        <v>1188</v>
      </c>
    </row>
    <row r="198" spans="1:23" ht="50.1" customHeight="1" x14ac:dyDescent="0.15">
      <c r="A198" s="37" t="s">
        <v>848</v>
      </c>
      <c r="B198" s="76">
        <v>25</v>
      </c>
      <c r="C198" s="107">
        <v>4</v>
      </c>
      <c r="D198" s="405"/>
      <c r="E198" s="397"/>
      <c r="F198" s="397"/>
      <c r="G198" s="397"/>
      <c r="H198" s="404"/>
      <c r="I198" s="397"/>
      <c r="J198" s="397"/>
      <c r="K198" s="397"/>
      <c r="L198" s="397"/>
      <c r="M198" s="397"/>
      <c r="N198" s="397"/>
      <c r="O198" s="397"/>
      <c r="P198" s="403"/>
      <c r="Q198" s="403"/>
      <c r="R198" s="394"/>
      <c r="S198" s="361" t="str">
        <f>IF(OR(V198="","準備中"),"準備中",HYPERLINK(V198,"マニュアル（だいこん）"))</f>
        <v>マニュアル（だいこん）</v>
      </c>
      <c r="T198" s="395"/>
      <c r="U198" s="61"/>
      <c r="V198" s="365" t="s">
        <v>1618</v>
      </c>
      <c r="W198" s="60"/>
    </row>
    <row r="199" spans="1:23" ht="50.1" customHeight="1" x14ac:dyDescent="0.15">
      <c r="A199" s="37" t="s">
        <v>848</v>
      </c>
      <c r="B199" s="76">
        <v>26</v>
      </c>
      <c r="C199" s="107">
        <v>1</v>
      </c>
      <c r="D199" s="405" t="s">
        <v>1189</v>
      </c>
      <c r="E199" s="397" t="s">
        <v>1189</v>
      </c>
      <c r="F199" s="397" t="s">
        <v>1190</v>
      </c>
      <c r="G199" s="397" t="s">
        <v>417</v>
      </c>
      <c r="H199" s="397" t="s">
        <v>114</v>
      </c>
      <c r="I199" s="397"/>
      <c r="J199" s="397"/>
      <c r="K199" s="397"/>
      <c r="L199" s="397"/>
      <c r="M199" s="397"/>
      <c r="N199" s="397"/>
      <c r="O199" s="397"/>
      <c r="P199" s="403" t="s">
        <v>1191</v>
      </c>
      <c r="Q199" s="403" t="s">
        <v>1191</v>
      </c>
      <c r="R199" s="394" t="str">
        <f>IF(OR(U199="",U199="準備中"),"準備中",HYPERLINK(U199,R$5))</f>
        <v>掲載ページ</v>
      </c>
      <c r="S199" s="361" t="str">
        <f>IF(OR(V199="","準備中"),"準備中",HYPERLINK(V199,"マニュアル（ねぎ）"))</f>
        <v>マニュアル（ねぎ）</v>
      </c>
      <c r="T199" s="362" t="str">
        <f>IF(OR(W199="","準備中"),"準備中",HYPERLINK(W199,T$5))</f>
        <v>産地戦略</v>
      </c>
      <c r="U199" s="115" t="s">
        <v>1192</v>
      </c>
      <c r="V199" s="101" t="s">
        <v>1193</v>
      </c>
      <c r="W199" s="73" t="s">
        <v>1194</v>
      </c>
    </row>
    <row r="200" spans="1:23" ht="50.1" customHeight="1" thickBot="1" x14ac:dyDescent="0.2">
      <c r="A200" s="93" t="s">
        <v>848</v>
      </c>
      <c r="B200" s="94">
        <v>26</v>
      </c>
      <c r="C200" s="108">
        <v>1</v>
      </c>
      <c r="D200" s="405"/>
      <c r="E200" s="397"/>
      <c r="F200" s="397"/>
      <c r="G200" s="397"/>
      <c r="H200" s="397"/>
      <c r="I200" s="397"/>
      <c r="J200" s="397"/>
      <c r="K200" s="397"/>
      <c r="L200" s="397"/>
      <c r="M200" s="397"/>
      <c r="N200" s="397"/>
      <c r="O200" s="397"/>
      <c r="P200" s="403"/>
      <c r="Q200" s="403"/>
      <c r="R200" s="394"/>
      <c r="S200" s="361" t="str">
        <f>IF(OR(V200="","準備中"),"準備中",HYPERLINK(V200,"マニュアル（トマト）"))</f>
        <v>マニュアル（トマト）</v>
      </c>
      <c r="T200" s="362" t="str">
        <f>IF(OR(W200="","準備中"),"準備中",HYPERLINK(W200,T$5))</f>
        <v>産地戦略</v>
      </c>
      <c r="U200" s="96"/>
      <c r="V200" s="231" t="s">
        <v>1195</v>
      </c>
      <c r="W200" s="230" t="s">
        <v>1196</v>
      </c>
    </row>
    <row r="201" spans="1:23" ht="50.1" customHeight="1" thickTop="1" x14ac:dyDescent="0.15">
      <c r="A201" s="74" t="s">
        <v>848</v>
      </c>
      <c r="B201" s="75">
        <v>26</v>
      </c>
      <c r="C201" s="109">
        <v>1</v>
      </c>
      <c r="D201" s="405"/>
      <c r="E201" s="397"/>
      <c r="F201" s="397"/>
      <c r="G201" s="397"/>
      <c r="H201" s="397"/>
      <c r="I201" s="397"/>
      <c r="J201" s="397"/>
      <c r="K201" s="397"/>
      <c r="L201" s="397"/>
      <c r="M201" s="397"/>
      <c r="N201" s="397"/>
      <c r="O201" s="397"/>
      <c r="P201" s="403"/>
      <c r="Q201" s="403"/>
      <c r="R201" s="394"/>
      <c r="S201" s="361" t="str">
        <f>IF(OR(V201="","準備中"),"準備中",HYPERLINK(V201,"マニュアル（えだまめ）"))</f>
        <v>マニュアル（えだまめ）</v>
      </c>
      <c r="T201" s="362" t="str">
        <f>IF(OR(W201="","準備中"),"準備中",HYPERLINK(W201,T$5))</f>
        <v>産地戦略</v>
      </c>
      <c r="U201" s="98"/>
      <c r="V201" s="229" t="s">
        <v>1197</v>
      </c>
      <c r="W201" s="228" t="s">
        <v>1198</v>
      </c>
    </row>
    <row r="202" spans="1:23" ht="50.1" customHeight="1" x14ac:dyDescent="0.15">
      <c r="A202" s="37" t="s">
        <v>848</v>
      </c>
      <c r="B202" s="76">
        <v>26</v>
      </c>
      <c r="C202" s="107">
        <v>2</v>
      </c>
      <c r="D202" s="140" t="s">
        <v>1189</v>
      </c>
      <c r="E202" s="121" t="s">
        <v>1189</v>
      </c>
      <c r="F202" s="121" t="s">
        <v>265</v>
      </c>
      <c r="G202" s="121" t="s">
        <v>265</v>
      </c>
      <c r="H202" s="121"/>
      <c r="I202" s="121"/>
      <c r="J202" s="121"/>
      <c r="K202" s="121"/>
      <c r="L202" s="121"/>
      <c r="M202" s="121"/>
      <c r="N202" s="121" t="s">
        <v>114</v>
      </c>
      <c r="O202" s="121"/>
      <c r="P202" s="345" t="s">
        <v>1199</v>
      </c>
      <c r="Q202" s="345" t="s">
        <v>1200</v>
      </c>
      <c r="R202" s="361" t="str">
        <f>IF(OR(U202="",U202="準備中"),"準備中",HYPERLINK(U202,R$5))</f>
        <v>掲載ページ</v>
      </c>
      <c r="S202" s="361" t="str">
        <f>IF(OR(V202="","準備中"),"準備中",HYPERLINK(V202,S$5))</f>
        <v>マニュアル</v>
      </c>
      <c r="T202" s="362" t="str">
        <f>IF(OR(W202="","準備中"),"準備中",HYPERLINK(W202,T$5))</f>
        <v>産地戦略</v>
      </c>
      <c r="U202" s="79" t="s">
        <v>1201</v>
      </c>
      <c r="V202" s="72" t="s">
        <v>1202</v>
      </c>
      <c r="W202" s="73" t="s">
        <v>1203</v>
      </c>
    </row>
    <row r="203" spans="1:23" ht="50.1" customHeight="1" x14ac:dyDescent="0.15">
      <c r="A203" s="37" t="s">
        <v>848</v>
      </c>
      <c r="B203" s="76">
        <v>26</v>
      </c>
      <c r="C203" s="107">
        <v>3</v>
      </c>
      <c r="D203" s="405" t="s">
        <v>1189</v>
      </c>
      <c r="E203" s="397" t="s">
        <v>1204</v>
      </c>
      <c r="F203" s="397" t="s">
        <v>265</v>
      </c>
      <c r="G203" s="397" t="s">
        <v>265</v>
      </c>
      <c r="H203" s="397" t="s">
        <v>114</v>
      </c>
      <c r="I203" s="397" t="s">
        <v>114</v>
      </c>
      <c r="J203" s="397" t="s">
        <v>114</v>
      </c>
      <c r="K203" s="397" t="s">
        <v>114</v>
      </c>
      <c r="L203" s="408"/>
      <c r="M203" s="408"/>
      <c r="N203" s="408"/>
      <c r="O203" s="408"/>
      <c r="P203" s="403" t="s">
        <v>1205</v>
      </c>
      <c r="Q203" s="403" t="s">
        <v>1206</v>
      </c>
      <c r="R203" s="394" t="str">
        <f>IF(OR(U203="",U203="準備中"),"準備中",HYPERLINK(U203,R$5))</f>
        <v>掲載ページ</v>
      </c>
      <c r="S203" s="361" t="str">
        <f>IF(OR(V203="","準備中"),"準備中",HYPERLINK(V203,S$5))</f>
        <v>マニュアル</v>
      </c>
      <c r="T203" s="395" t="str">
        <f>IF(OR(W203="","準備中"),"準備中",HYPERLINK(W203,T$5))</f>
        <v>産地戦略</v>
      </c>
      <c r="U203" s="80" t="s">
        <v>1207</v>
      </c>
      <c r="V203" s="365" t="s">
        <v>1208</v>
      </c>
      <c r="W203" s="366" t="s">
        <v>1209</v>
      </c>
    </row>
    <row r="204" spans="1:23" ht="50.1" customHeight="1" x14ac:dyDescent="0.15">
      <c r="A204" s="37" t="s">
        <v>848</v>
      </c>
      <c r="B204" s="76">
        <v>26</v>
      </c>
      <c r="C204" s="107">
        <v>3</v>
      </c>
      <c r="D204" s="405"/>
      <c r="E204" s="397"/>
      <c r="F204" s="397"/>
      <c r="G204" s="397"/>
      <c r="H204" s="397"/>
      <c r="I204" s="397"/>
      <c r="J204" s="397"/>
      <c r="K204" s="397"/>
      <c r="L204" s="409"/>
      <c r="M204" s="409"/>
      <c r="N204" s="409"/>
      <c r="O204" s="409"/>
      <c r="P204" s="403"/>
      <c r="Q204" s="403"/>
      <c r="R204" s="394"/>
      <c r="S204" s="361" t="str">
        <f>IF(OR(V204="","準備中"),"準備中",HYPERLINK(V204,"マニュアル（緑肥）"))</f>
        <v>マニュアル（緑肥）</v>
      </c>
      <c r="T204" s="395"/>
      <c r="U204" s="80"/>
      <c r="V204" s="365" t="s">
        <v>1210</v>
      </c>
      <c r="W204" s="70"/>
    </row>
    <row r="205" spans="1:23" ht="50.1" customHeight="1" x14ac:dyDescent="0.15">
      <c r="A205" s="148" t="s">
        <v>1456</v>
      </c>
      <c r="B205" s="147">
        <v>27</v>
      </c>
      <c r="C205" s="146" t="s">
        <v>1458</v>
      </c>
      <c r="D205" s="352" t="s">
        <v>690</v>
      </c>
      <c r="E205" s="353" t="s">
        <v>690</v>
      </c>
      <c r="F205" s="353" t="s">
        <v>691</v>
      </c>
      <c r="G205" s="353" t="s">
        <v>417</v>
      </c>
      <c r="H205" s="145" t="s">
        <v>400</v>
      </c>
      <c r="I205" s="145" t="s">
        <v>400</v>
      </c>
      <c r="J205" s="145" t="s">
        <v>114</v>
      </c>
      <c r="K205" s="145" t="s">
        <v>400</v>
      </c>
      <c r="L205" s="145" t="s">
        <v>400</v>
      </c>
      <c r="M205" s="145" t="s">
        <v>400</v>
      </c>
      <c r="N205" s="145" t="s">
        <v>400</v>
      </c>
      <c r="O205" s="145" t="s">
        <v>400</v>
      </c>
      <c r="P205" s="348" t="s">
        <v>692</v>
      </c>
      <c r="Q205" s="348" t="s">
        <v>693</v>
      </c>
      <c r="R205" s="361" t="str">
        <f>IF(OR(U205="",U205="準備中"),"準備中",HYPERLINK(U205,R$5))</f>
        <v>掲載ページ</v>
      </c>
      <c r="S205" s="361" t="str">
        <f t="shared" ref="S205:T211" si="32">IF(OR(V205="","準備中"),"準備中",HYPERLINK(V205,S$5))</f>
        <v>マニュアル</v>
      </c>
      <c r="T205" s="362" t="str">
        <f t="shared" si="32"/>
        <v>産地戦略</v>
      </c>
      <c r="U205" s="185" t="s">
        <v>694</v>
      </c>
      <c r="V205" s="193" t="s">
        <v>695</v>
      </c>
      <c r="W205" s="192" t="s">
        <v>696</v>
      </c>
    </row>
    <row r="206" spans="1:23" ht="50.1" customHeight="1" x14ac:dyDescent="0.15">
      <c r="A206" s="37" t="s">
        <v>848</v>
      </c>
      <c r="B206" s="76">
        <v>27</v>
      </c>
      <c r="C206" s="107">
        <v>1</v>
      </c>
      <c r="D206" s="140" t="s">
        <v>690</v>
      </c>
      <c r="E206" s="121" t="s">
        <v>690</v>
      </c>
      <c r="F206" s="121" t="s">
        <v>479</v>
      </c>
      <c r="G206" s="121" t="s">
        <v>31</v>
      </c>
      <c r="H206" s="123" t="s">
        <v>114</v>
      </c>
      <c r="I206" s="123"/>
      <c r="J206" s="123"/>
      <c r="K206" s="121"/>
      <c r="L206" s="121"/>
      <c r="M206" s="121"/>
      <c r="N206" s="121"/>
      <c r="O206" s="121"/>
      <c r="P206" s="345" t="s">
        <v>1211</v>
      </c>
      <c r="Q206" s="345" t="s">
        <v>1037</v>
      </c>
      <c r="R206" s="361" t="str">
        <f t="shared" ref="R206:R211" si="33">IF(OR(U206="",U206="準備中"),"準備中",HYPERLINK(U206,R$5))</f>
        <v>掲載ページ</v>
      </c>
      <c r="S206" s="361" t="str">
        <f t="shared" si="32"/>
        <v>マニュアル</v>
      </c>
      <c r="T206" s="362" t="str">
        <f t="shared" si="32"/>
        <v>産地戦略</v>
      </c>
      <c r="U206" s="80" t="s">
        <v>1212</v>
      </c>
      <c r="V206" s="67" t="s">
        <v>1213</v>
      </c>
      <c r="W206" s="70" t="s">
        <v>1214</v>
      </c>
    </row>
    <row r="207" spans="1:23" ht="50.1" customHeight="1" x14ac:dyDescent="0.15">
      <c r="A207" s="37" t="s">
        <v>848</v>
      </c>
      <c r="B207" s="76">
        <v>27</v>
      </c>
      <c r="C207" s="107">
        <v>2</v>
      </c>
      <c r="D207" s="140" t="s">
        <v>690</v>
      </c>
      <c r="E207" s="121" t="s">
        <v>690</v>
      </c>
      <c r="F207" s="121" t="s">
        <v>1215</v>
      </c>
      <c r="G207" s="121" t="s">
        <v>31</v>
      </c>
      <c r="H207" s="123"/>
      <c r="I207" s="123"/>
      <c r="J207" s="123" t="s">
        <v>114</v>
      </c>
      <c r="K207" s="121"/>
      <c r="L207" s="121"/>
      <c r="M207" s="121"/>
      <c r="N207" s="121"/>
      <c r="O207" s="121"/>
      <c r="P207" s="345" t="s">
        <v>1216</v>
      </c>
      <c r="Q207" s="345" t="s">
        <v>1217</v>
      </c>
      <c r="R207" s="361" t="str">
        <f t="shared" si="33"/>
        <v>掲載ページ</v>
      </c>
      <c r="S207" s="361" t="str">
        <f t="shared" si="32"/>
        <v>マニュアル</v>
      </c>
      <c r="T207" s="362" t="str">
        <f t="shared" si="32"/>
        <v>産地戦略</v>
      </c>
      <c r="U207" s="80" t="s">
        <v>1212</v>
      </c>
      <c r="V207" s="67" t="s">
        <v>1218</v>
      </c>
      <c r="W207" s="70" t="s">
        <v>1219</v>
      </c>
    </row>
    <row r="208" spans="1:23" ht="50.1" customHeight="1" x14ac:dyDescent="0.15">
      <c r="A208" s="37" t="s">
        <v>848</v>
      </c>
      <c r="B208" s="76">
        <v>27</v>
      </c>
      <c r="C208" s="107">
        <v>3</v>
      </c>
      <c r="D208" s="140" t="s">
        <v>690</v>
      </c>
      <c r="E208" s="121" t="s">
        <v>1220</v>
      </c>
      <c r="F208" s="121" t="s">
        <v>1221</v>
      </c>
      <c r="G208" s="121" t="s">
        <v>417</v>
      </c>
      <c r="H208" s="123"/>
      <c r="I208" s="123"/>
      <c r="J208" s="123" t="s">
        <v>114</v>
      </c>
      <c r="K208" s="121"/>
      <c r="L208" s="121"/>
      <c r="M208" s="121"/>
      <c r="N208" s="121"/>
      <c r="O208" s="121"/>
      <c r="P208" s="345" t="s">
        <v>1222</v>
      </c>
      <c r="Q208" s="345" t="s">
        <v>1223</v>
      </c>
      <c r="R208" s="361" t="str">
        <f t="shared" si="33"/>
        <v>掲載ページ</v>
      </c>
      <c r="S208" s="361" t="str">
        <f t="shared" si="32"/>
        <v>マニュアル</v>
      </c>
      <c r="T208" s="362" t="str">
        <f t="shared" si="32"/>
        <v>産地戦略</v>
      </c>
      <c r="U208" s="80" t="s">
        <v>1224</v>
      </c>
      <c r="V208" s="67" t="s">
        <v>1225</v>
      </c>
      <c r="W208" s="70" t="s">
        <v>1226</v>
      </c>
    </row>
    <row r="209" spans="1:23" ht="50.1" customHeight="1" x14ac:dyDescent="0.15">
      <c r="A209" s="37" t="s">
        <v>848</v>
      </c>
      <c r="B209" s="76">
        <v>28</v>
      </c>
      <c r="C209" s="107">
        <v>3</v>
      </c>
      <c r="D209" s="140" t="s">
        <v>1227</v>
      </c>
      <c r="E209" s="121" t="s">
        <v>1228</v>
      </c>
      <c r="F209" s="121" t="s">
        <v>265</v>
      </c>
      <c r="G209" s="121" t="s">
        <v>265</v>
      </c>
      <c r="H209" s="121"/>
      <c r="I209" s="124" t="s">
        <v>114</v>
      </c>
      <c r="J209" s="121"/>
      <c r="K209" s="121"/>
      <c r="L209" s="121"/>
      <c r="M209" s="121"/>
      <c r="N209" s="121"/>
      <c r="O209" s="121"/>
      <c r="P209" s="345" t="s">
        <v>1229</v>
      </c>
      <c r="Q209" s="345" t="s">
        <v>1230</v>
      </c>
      <c r="R209" s="361" t="str">
        <f t="shared" si="33"/>
        <v>掲載ページ</v>
      </c>
      <c r="S209" s="361" t="str">
        <f t="shared" si="32"/>
        <v>マニュアル</v>
      </c>
      <c r="T209" s="362" t="str">
        <f t="shared" si="32"/>
        <v>産地戦略</v>
      </c>
      <c r="U209" s="80" t="s">
        <v>1231</v>
      </c>
      <c r="V209" s="365" t="s">
        <v>1232</v>
      </c>
      <c r="W209" s="366" t="s">
        <v>1233</v>
      </c>
    </row>
    <row r="210" spans="1:23" ht="50.1" customHeight="1" x14ac:dyDescent="0.15">
      <c r="A210" s="37" t="s">
        <v>848</v>
      </c>
      <c r="B210" s="76">
        <v>28</v>
      </c>
      <c r="C210" s="107">
        <v>5</v>
      </c>
      <c r="D210" s="140" t="s">
        <v>1227</v>
      </c>
      <c r="E210" s="121" t="s">
        <v>1234</v>
      </c>
      <c r="F210" s="121" t="s">
        <v>265</v>
      </c>
      <c r="G210" s="121" t="s">
        <v>265</v>
      </c>
      <c r="H210" s="121"/>
      <c r="I210" s="121"/>
      <c r="J210" s="121" t="s">
        <v>114</v>
      </c>
      <c r="K210" s="121"/>
      <c r="L210" s="121"/>
      <c r="M210" s="121"/>
      <c r="N210" s="121"/>
      <c r="O210" s="121"/>
      <c r="P210" s="345" t="s">
        <v>1235</v>
      </c>
      <c r="Q210" s="346"/>
      <c r="R210" s="361" t="str">
        <f t="shared" si="33"/>
        <v>掲載ページ</v>
      </c>
      <c r="S210" s="361" t="str">
        <f t="shared" si="32"/>
        <v>マニュアル</v>
      </c>
      <c r="T210" s="362" t="str">
        <f t="shared" si="32"/>
        <v>産地戦略</v>
      </c>
      <c r="U210" s="79" t="s">
        <v>1236</v>
      </c>
      <c r="V210" s="72" t="s">
        <v>1237</v>
      </c>
      <c r="W210" s="73" t="s">
        <v>1238</v>
      </c>
    </row>
    <row r="211" spans="1:23" ht="50.1" customHeight="1" x14ac:dyDescent="0.15">
      <c r="A211" s="37" t="s">
        <v>848</v>
      </c>
      <c r="B211" s="76">
        <v>28</v>
      </c>
      <c r="C211" s="107">
        <v>6</v>
      </c>
      <c r="D211" s="140" t="s">
        <v>1227</v>
      </c>
      <c r="E211" s="121" t="s">
        <v>1239</v>
      </c>
      <c r="F211" s="121" t="s">
        <v>543</v>
      </c>
      <c r="G211" s="121" t="s">
        <v>417</v>
      </c>
      <c r="H211" s="121" t="s">
        <v>114</v>
      </c>
      <c r="I211" s="121"/>
      <c r="J211" s="121"/>
      <c r="K211" s="121"/>
      <c r="L211" s="121"/>
      <c r="M211" s="121"/>
      <c r="N211" s="121"/>
      <c r="O211" s="121"/>
      <c r="P211" s="345" t="s">
        <v>1240</v>
      </c>
      <c r="Q211" s="345" t="s">
        <v>1241</v>
      </c>
      <c r="R211" s="361" t="str">
        <f t="shared" si="33"/>
        <v>掲載ページ</v>
      </c>
      <c r="S211" s="361" t="str">
        <f t="shared" si="32"/>
        <v>マニュアル</v>
      </c>
      <c r="T211" s="362" t="str">
        <f t="shared" si="32"/>
        <v>産地戦略</v>
      </c>
      <c r="U211" s="79" t="s">
        <v>1236</v>
      </c>
      <c r="V211" s="72" t="s">
        <v>1242</v>
      </c>
      <c r="W211" s="60" t="s">
        <v>1107</v>
      </c>
    </row>
    <row r="212" spans="1:23" ht="50.1" customHeight="1" x14ac:dyDescent="0.15">
      <c r="A212" s="154" t="s">
        <v>1457</v>
      </c>
      <c r="B212" s="153">
        <v>29</v>
      </c>
      <c r="C212" s="152" t="s">
        <v>865</v>
      </c>
      <c r="D212" s="399" t="s">
        <v>286</v>
      </c>
      <c r="E212" s="402" t="s">
        <v>287</v>
      </c>
      <c r="F212" s="402" t="s">
        <v>288</v>
      </c>
      <c r="G212" s="402" t="s">
        <v>31</v>
      </c>
      <c r="H212" s="401"/>
      <c r="I212" s="400"/>
      <c r="J212" s="401" t="s">
        <v>23</v>
      </c>
      <c r="K212" s="400"/>
      <c r="L212" s="401"/>
      <c r="M212" s="401"/>
      <c r="N212" s="400"/>
      <c r="O212" s="401"/>
      <c r="P212" s="398" t="s">
        <v>1619</v>
      </c>
      <c r="Q212" s="398" t="s">
        <v>1620</v>
      </c>
      <c r="R212" s="394" t="str">
        <f>IF(OR(U212="",U212="準備中"),"準備中",HYPERLINK(U212,R$5))</f>
        <v>掲載ページ</v>
      </c>
      <c r="S212" s="361" t="str">
        <f>IF(OR(V212="","準備中"),"準備中",HYPERLINK(V212,"マニュアル（コマツナ）"))</f>
        <v>マニュアル（コマツナ）</v>
      </c>
      <c r="T212" s="395" t="str">
        <f>IF(OR(W212="","準備中"),"準備中",HYPERLINK(W212,T$5))</f>
        <v>産地戦略</v>
      </c>
      <c r="U212" s="164" t="s">
        <v>290</v>
      </c>
      <c r="V212" s="227" t="s">
        <v>289</v>
      </c>
      <c r="W212" s="225" t="s">
        <v>290</v>
      </c>
    </row>
    <row r="213" spans="1:23" ht="50.1" customHeight="1" x14ac:dyDescent="0.15">
      <c r="A213" s="154" t="s">
        <v>1457</v>
      </c>
      <c r="B213" s="153">
        <v>29</v>
      </c>
      <c r="C213" s="152" t="s">
        <v>865</v>
      </c>
      <c r="D213" s="399"/>
      <c r="E213" s="402"/>
      <c r="F213" s="402"/>
      <c r="G213" s="402"/>
      <c r="H213" s="401"/>
      <c r="I213" s="400"/>
      <c r="J213" s="401"/>
      <c r="K213" s="400"/>
      <c r="L213" s="401"/>
      <c r="M213" s="401"/>
      <c r="N213" s="400"/>
      <c r="O213" s="401"/>
      <c r="P213" s="398"/>
      <c r="Q213" s="398"/>
      <c r="R213" s="394"/>
      <c r="S213" s="361" t="str">
        <f>IF(OR(V213="","準備中"),"準備中",HYPERLINK(V213,"マニュアル（ホウレンソウ）"))</f>
        <v>マニュアル（ホウレンソウ）</v>
      </c>
      <c r="T213" s="395"/>
      <c r="U213" s="151"/>
      <c r="V213" s="226" t="s">
        <v>291</v>
      </c>
      <c r="W213" s="225"/>
    </row>
    <row r="214" spans="1:23" ht="50.1" customHeight="1" x14ac:dyDescent="0.15">
      <c r="A214" s="62" t="s">
        <v>948</v>
      </c>
      <c r="B214" s="63">
        <v>29</v>
      </c>
      <c r="C214" s="110">
        <v>3</v>
      </c>
      <c r="D214" s="127" t="s">
        <v>1243</v>
      </c>
      <c r="E214" s="141" t="s">
        <v>1244</v>
      </c>
      <c r="F214" s="121" t="s">
        <v>1246</v>
      </c>
      <c r="G214" s="121" t="s">
        <v>1245</v>
      </c>
      <c r="H214" s="121" t="s">
        <v>114</v>
      </c>
      <c r="I214" s="121"/>
      <c r="J214" s="121"/>
      <c r="K214" s="121"/>
      <c r="L214" s="121"/>
      <c r="M214" s="121" t="s">
        <v>114</v>
      </c>
      <c r="N214" s="121"/>
      <c r="O214" s="121"/>
      <c r="P214" s="345" t="s">
        <v>1247</v>
      </c>
      <c r="Q214" s="345" t="s">
        <v>1248</v>
      </c>
      <c r="R214" s="361" t="str">
        <f>IF(OR(U214="",U214="準備中"),"準備中",HYPERLINK(U214,R$5))</f>
        <v>掲載ページ</v>
      </c>
      <c r="S214" s="361" t="str">
        <f t="shared" ref="S214:T220" si="34">IF(OR(V214="","準備中"),"準備中",HYPERLINK(V214,S$5))</f>
        <v>マニュアル</v>
      </c>
      <c r="T214" s="362" t="str">
        <f t="shared" si="34"/>
        <v>産地戦略</v>
      </c>
      <c r="U214" s="80" t="s">
        <v>1249</v>
      </c>
      <c r="V214" s="67" t="s">
        <v>1250</v>
      </c>
      <c r="W214" s="70" t="s">
        <v>1251</v>
      </c>
    </row>
    <row r="215" spans="1:23" ht="50.1" customHeight="1" x14ac:dyDescent="0.15">
      <c r="A215" s="154" t="s">
        <v>1457</v>
      </c>
      <c r="B215" s="153">
        <v>30</v>
      </c>
      <c r="C215" s="152" t="s">
        <v>849</v>
      </c>
      <c r="D215" s="160" t="s">
        <v>292</v>
      </c>
      <c r="E215" s="159" t="s">
        <v>293</v>
      </c>
      <c r="F215" s="159" t="s">
        <v>183</v>
      </c>
      <c r="G215" s="159" t="s">
        <v>37</v>
      </c>
      <c r="H215" s="157"/>
      <c r="I215" s="158"/>
      <c r="J215" s="158"/>
      <c r="K215" s="158"/>
      <c r="L215" s="157"/>
      <c r="M215" s="157" t="s">
        <v>114</v>
      </c>
      <c r="N215" s="158"/>
      <c r="O215" s="157"/>
      <c r="P215" s="349" t="s">
        <v>1534</v>
      </c>
      <c r="Q215" s="349" t="s">
        <v>1534</v>
      </c>
      <c r="R215" s="361" t="str">
        <f t="shared" ref="R215:R220" si="35">IF(OR(U215="",U215="準備中"),"準備中",HYPERLINK(U215,R$5))</f>
        <v>掲載ページ</v>
      </c>
      <c r="S215" s="361" t="str">
        <f t="shared" si="34"/>
        <v>マニュアル</v>
      </c>
      <c r="T215" s="362" t="str">
        <f t="shared" si="34"/>
        <v>産地戦略</v>
      </c>
      <c r="U215" s="164" t="s">
        <v>700</v>
      </c>
      <c r="V215" s="224" t="s">
        <v>295</v>
      </c>
      <c r="W215" s="195" t="s">
        <v>296</v>
      </c>
    </row>
    <row r="216" spans="1:23" ht="50.1" customHeight="1" x14ac:dyDescent="0.15">
      <c r="A216" s="154" t="s">
        <v>1457</v>
      </c>
      <c r="B216" s="153">
        <v>30</v>
      </c>
      <c r="C216" s="152" t="s">
        <v>884</v>
      </c>
      <c r="D216" s="160" t="s">
        <v>292</v>
      </c>
      <c r="E216" s="159" t="s">
        <v>297</v>
      </c>
      <c r="F216" s="158" t="s">
        <v>298</v>
      </c>
      <c r="G216" s="159" t="s">
        <v>249</v>
      </c>
      <c r="H216" s="157" t="s">
        <v>23</v>
      </c>
      <c r="I216" s="157"/>
      <c r="J216" s="158"/>
      <c r="K216" s="157"/>
      <c r="L216" s="157"/>
      <c r="M216" s="157"/>
      <c r="N216" s="157"/>
      <c r="O216" s="157"/>
      <c r="P216" s="349" t="s">
        <v>1621</v>
      </c>
      <c r="Q216" s="349" t="s">
        <v>1622</v>
      </c>
      <c r="R216" s="361" t="str">
        <f t="shared" si="35"/>
        <v>掲載ページ</v>
      </c>
      <c r="S216" s="361" t="str">
        <f t="shared" si="34"/>
        <v>マニュアル</v>
      </c>
      <c r="T216" s="362" t="str">
        <f t="shared" si="34"/>
        <v>産地戦略</v>
      </c>
      <c r="U216" s="164" t="s">
        <v>700</v>
      </c>
      <c r="V216" s="224" t="s">
        <v>299</v>
      </c>
      <c r="W216" s="223" t="s">
        <v>300</v>
      </c>
    </row>
    <row r="217" spans="1:23" ht="50.1" customHeight="1" x14ac:dyDescent="0.15">
      <c r="A217" s="148" t="s">
        <v>1456</v>
      </c>
      <c r="B217" s="147">
        <v>30</v>
      </c>
      <c r="C217" s="146" t="s">
        <v>849</v>
      </c>
      <c r="D217" s="352" t="s">
        <v>697</v>
      </c>
      <c r="E217" s="353" t="s">
        <v>713</v>
      </c>
      <c r="F217" s="353" t="s">
        <v>714</v>
      </c>
      <c r="G217" s="353" t="s">
        <v>417</v>
      </c>
      <c r="H217" s="145" t="s">
        <v>114</v>
      </c>
      <c r="I217" s="145" t="s">
        <v>114</v>
      </c>
      <c r="J217" s="145" t="s">
        <v>400</v>
      </c>
      <c r="K217" s="145" t="s">
        <v>400</v>
      </c>
      <c r="L217" s="145" t="s">
        <v>400</v>
      </c>
      <c r="M217" s="145" t="s">
        <v>114</v>
      </c>
      <c r="N217" s="145" t="s">
        <v>400</v>
      </c>
      <c r="O217" s="145" t="s">
        <v>400</v>
      </c>
      <c r="P217" s="348" t="s">
        <v>715</v>
      </c>
      <c r="Q217" s="348" t="s">
        <v>716</v>
      </c>
      <c r="R217" s="361" t="str">
        <f t="shared" si="35"/>
        <v>掲載ページ</v>
      </c>
      <c r="S217" s="361" t="str">
        <f t="shared" si="34"/>
        <v>マニュアル</v>
      </c>
      <c r="T217" s="362" t="str">
        <f t="shared" si="34"/>
        <v>産地戦略</v>
      </c>
      <c r="U217" s="185" t="s">
        <v>700</v>
      </c>
      <c r="V217" s="193" t="s">
        <v>717</v>
      </c>
      <c r="W217" s="192" t="s">
        <v>718</v>
      </c>
    </row>
    <row r="218" spans="1:23" ht="50.1" customHeight="1" x14ac:dyDescent="0.15">
      <c r="A218" s="148" t="s">
        <v>1457</v>
      </c>
      <c r="B218" s="147">
        <v>30</v>
      </c>
      <c r="C218" s="146" t="s">
        <v>1458</v>
      </c>
      <c r="D218" s="352" t="s">
        <v>697</v>
      </c>
      <c r="E218" s="353" t="s">
        <v>698</v>
      </c>
      <c r="F218" s="353" t="s">
        <v>699</v>
      </c>
      <c r="G218" s="353" t="s">
        <v>417</v>
      </c>
      <c r="H218" s="145" t="s">
        <v>400</v>
      </c>
      <c r="I218" s="145" t="s">
        <v>400</v>
      </c>
      <c r="J218" s="145" t="s">
        <v>400</v>
      </c>
      <c r="K218" s="145" t="s">
        <v>400</v>
      </c>
      <c r="L218" s="145" t="s">
        <v>400</v>
      </c>
      <c r="M218" s="145" t="s">
        <v>114</v>
      </c>
      <c r="N218" s="145" t="s">
        <v>400</v>
      </c>
      <c r="O218" s="145" t="s">
        <v>400</v>
      </c>
      <c r="P218" s="348" t="s">
        <v>475</v>
      </c>
      <c r="Q218" s="348" t="s">
        <v>476</v>
      </c>
      <c r="R218" s="361" t="str">
        <f t="shared" si="35"/>
        <v>掲載ページ</v>
      </c>
      <c r="S218" s="361" t="str">
        <f t="shared" si="34"/>
        <v>マニュアル</v>
      </c>
      <c r="T218" s="362" t="str">
        <f t="shared" si="34"/>
        <v>産地戦略</v>
      </c>
      <c r="U218" s="185" t="s">
        <v>700</v>
      </c>
      <c r="V218" s="193" t="s">
        <v>701</v>
      </c>
      <c r="W218" s="192" t="s">
        <v>702</v>
      </c>
    </row>
    <row r="219" spans="1:23" ht="50.1" customHeight="1" x14ac:dyDescent="0.15">
      <c r="A219" s="148" t="s">
        <v>1457</v>
      </c>
      <c r="B219" s="147">
        <v>30</v>
      </c>
      <c r="C219" s="146" t="s">
        <v>903</v>
      </c>
      <c r="D219" s="352" t="s">
        <v>697</v>
      </c>
      <c r="E219" s="353" t="s">
        <v>703</v>
      </c>
      <c r="F219" s="353" t="s">
        <v>704</v>
      </c>
      <c r="G219" s="353" t="s">
        <v>705</v>
      </c>
      <c r="H219" s="145" t="s">
        <v>114</v>
      </c>
      <c r="I219" s="145" t="s">
        <v>400</v>
      </c>
      <c r="J219" s="145" t="s">
        <v>400</v>
      </c>
      <c r="K219" s="145" t="s">
        <v>400</v>
      </c>
      <c r="L219" s="145" t="s">
        <v>400</v>
      </c>
      <c r="M219" s="145" t="s">
        <v>400</v>
      </c>
      <c r="N219" s="145" t="s">
        <v>400</v>
      </c>
      <c r="O219" s="145" t="s">
        <v>400</v>
      </c>
      <c r="P219" s="348" t="s">
        <v>706</v>
      </c>
      <c r="Q219" s="348" t="s">
        <v>707</v>
      </c>
      <c r="R219" s="361" t="str">
        <f t="shared" si="35"/>
        <v>掲載ページ</v>
      </c>
      <c r="S219" s="361" t="str">
        <f t="shared" si="34"/>
        <v>マニュアル</v>
      </c>
      <c r="T219" s="362" t="str">
        <f t="shared" si="34"/>
        <v>産地戦略</v>
      </c>
      <c r="U219" s="185" t="s">
        <v>700</v>
      </c>
      <c r="V219" s="193" t="s">
        <v>708</v>
      </c>
      <c r="W219" s="192" t="s">
        <v>709</v>
      </c>
    </row>
    <row r="220" spans="1:23" ht="50.1" customHeight="1" x14ac:dyDescent="0.15">
      <c r="A220" s="148" t="s">
        <v>1457</v>
      </c>
      <c r="B220" s="147">
        <v>30</v>
      </c>
      <c r="C220" s="146" t="s">
        <v>916</v>
      </c>
      <c r="D220" s="352" t="s">
        <v>697</v>
      </c>
      <c r="E220" s="353" t="s">
        <v>710</v>
      </c>
      <c r="F220" s="353" t="s">
        <v>144</v>
      </c>
      <c r="G220" s="353" t="s">
        <v>417</v>
      </c>
      <c r="H220" s="145" t="s">
        <v>400</v>
      </c>
      <c r="I220" s="145" t="s">
        <v>400</v>
      </c>
      <c r="J220" s="145" t="s">
        <v>400</v>
      </c>
      <c r="K220" s="145" t="s">
        <v>400</v>
      </c>
      <c r="L220" s="145" t="s">
        <v>400</v>
      </c>
      <c r="M220" s="145" t="s">
        <v>114</v>
      </c>
      <c r="N220" s="145" t="s">
        <v>400</v>
      </c>
      <c r="O220" s="145" t="s">
        <v>400</v>
      </c>
      <c r="P220" s="348" t="s">
        <v>475</v>
      </c>
      <c r="Q220" s="348" t="s">
        <v>476</v>
      </c>
      <c r="R220" s="361" t="str">
        <f t="shared" si="35"/>
        <v>掲載ページ</v>
      </c>
      <c r="S220" s="361" t="str">
        <f t="shared" si="34"/>
        <v>マニュアル</v>
      </c>
      <c r="T220" s="362" t="str">
        <f t="shared" si="34"/>
        <v>産地戦略</v>
      </c>
      <c r="U220" s="185" t="s">
        <v>700</v>
      </c>
      <c r="V220" s="193" t="s">
        <v>711</v>
      </c>
      <c r="W220" s="192" t="s">
        <v>712</v>
      </c>
    </row>
    <row r="221" spans="1:23" ht="50.1" customHeight="1" x14ac:dyDescent="0.15">
      <c r="A221" s="37" t="s">
        <v>848</v>
      </c>
      <c r="B221" s="76">
        <v>31</v>
      </c>
      <c r="C221" s="107">
        <v>1</v>
      </c>
      <c r="D221" s="399" t="s">
        <v>1623</v>
      </c>
      <c r="E221" s="402" t="s">
        <v>1624</v>
      </c>
      <c r="F221" s="397" t="s">
        <v>42</v>
      </c>
      <c r="G221" s="397" t="s">
        <v>1252</v>
      </c>
      <c r="H221" s="397"/>
      <c r="I221" s="397" t="s">
        <v>114</v>
      </c>
      <c r="J221" s="397"/>
      <c r="K221" s="397"/>
      <c r="L221" s="397"/>
      <c r="M221" s="397"/>
      <c r="N221" s="410" t="s">
        <v>114</v>
      </c>
      <c r="O221" s="397"/>
      <c r="P221" s="403" t="s">
        <v>1253</v>
      </c>
      <c r="Q221" s="403" t="s">
        <v>1254</v>
      </c>
      <c r="R221" s="394" t="str">
        <f>IF(OR(U221="",U221="準備中"),"準備中",HYPERLINK(U221,R$5))</f>
        <v>掲載ページ</v>
      </c>
      <c r="S221" s="361" t="str">
        <f>IF(OR(V221="","準備中"),"準備中",HYPERLINK(V221,"マニュアル（水稲・プラスチックレス肥料）"))</f>
        <v>マニュアル（水稲・プラスチックレス肥料）</v>
      </c>
      <c r="T221" s="362" t="str">
        <f t="shared" ref="T221:T266" si="36">IF(OR(W221="","準備中"),"準備中",HYPERLINK(W221,T$5))</f>
        <v>産地戦略</v>
      </c>
      <c r="U221" s="79" t="s">
        <v>1255</v>
      </c>
      <c r="V221" s="106" t="s">
        <v>1256</v>
      </c>
      <c r="W221" s="218" t="s">
        <v>1257</v>
      </c>
    </row>
    <row r="222" spans="1:23" ht="50.1" customHeight="1" x14ac:dyDescent="0.15">
      <c r="A222" s="37" t="s">
        <v>848</v>
      </c>
      <c r="B222" s="76">
        <v>31</v>
      </c>
      <c r="C222" s="107">
        <v>1</v>
      </c>
      <c r="D222" s="399"/>
      <c r="E222" s="402"/>
      <c r="F222" s="397"/>
      <c r="G222" s="397"/>
      <c r="H222" s="397"/>
      <c r="I222" s="397"/>
      <c r="J222" s="397"/>
      <c r="K222" s="397"/>
      <c r="L222" s="397"/>
      <c r="M222" s="397"/>
      <c r="N222" s="410"/>
      <c r="O222" s="397"/>
      <c r="P222" s="403"/>
      <c r="Q222" s="403"/>
      <c r="R222" s="394"/>
      <c r="S222" s="361" t="str">
        <f>IF(OR(V222="","準備中"),"準備中",HYPERLINK(V222,"マニュアル（水稲・ドローン）"))</f>
        <v>マニュアル（水稲・ドローン）</v>
      </c>
      <c r="T222" s="362" t="str">
        <f t="shared" si="36"/>
        <v>産地戦略</v>
      </c>
      <c r="U222" s="79"/>
      <c r="V222" s="106" t="s">
        <v>1258</v>
      </c>
      <c r="W222" s="218" t="s">
        <v>1257</v>
      </c>
    </row>
    <row r="223" spans="1:23" ht="50.1" customHeight="1" x14ac:dyDescent="0.15">
      <c r="A223" s="37"/>
      <c r="B223" s="76"/>
      <c r="C223" s="107"/>
      <c r="D223" s="399"/>
      <c r="E223" s="402"/>
      <c r="F223" s="353" t="s">
        <v>301</v>
      </c>
      <c r="G223" s="159" t="s">
        <v>37</v>
      </c>
      <c r="H223" s="222"/>
      <c r="I223" s="171"/>
      <c r="J223" s="188"/>
      <c r="K223" s="171"/>
      <c r="L223" s="171"/>
      <c r="M223" s="171" t="s">
        <v>23</v>
      </c>
      <c r="N223" s="171"/>
      <c r="O223" s="171"/>
      <c r="P223" s="348" t="s">
        <v>294</v>
      </c>
      <c r="Q223" s="348"/>
      <c r="R223" s="394"/>
      <c r="S223" s="361" t="str">
        <f>IF(OR(V223="","準備中"),"準備中",HYPERLINK(V223,"マニュアル（ニンジン）"))</f>
        <v>マニュアル（ニンジン）</v>
      </c>
      <c r="T223" s="362" t="str">
        <f t="shared" si="36"/>
        <v>産地戦略</v>
      </c>
      <c r="U223" s="151"/>
      <c r="V223" s="221" t="s">
        <v>302</v>
      </c>
      <c r="W223" s="220" t="s">
        <v>303</v>
      </c>
    </row>
    <row r="224" spans="1:23" ht="50.1" customHeight="1" x14ac:dyDescent="0.15">
      <c r="A224" s="37"/>
      <c r="B224" s="76"/>
      <c r="C224" s="107"/>
      <c r="D224" s="399"/>
      <c r="E224" s="402"/>
      <c r="F224" s="353" t="s">
        <v>550</v>
      </c>
      <c r="G224" s="353" t="s">
        <v>417</v>
      </c>
      <c r="H224" s="145" t="s">
        <v>114</v>
      </c>
      <c r="I224" s="145"/>
      <c r="J224" s="145"/>
      <c r="K224" s="145"/>
      <c r="L224" s="145"/>
      <c r="M224" s="145"/>
      <c r="N224" s="145"/>
      <c r="O224" s="145" t="s">
        <v>400</v>
      </c>
      <c r="P224" s="348" t="s">
        <v>719</v>
      </c>
      <c r="Q224" s="348" t="s">
        <v>719</v>
      </c>
      <c r="R224" s="394"/>
      <c r="S224" s="361" t="str">
        <f>IF(OR(V224="","準備中"),"準備中",HYPERLINK(V224,"マニュアル（梨）"))</f>
        <v>マニュアル（梨）</v>
      </c>
      <c r="T224" s="362" t="str">
        <f t="shared" si="36"/>
        <v>産地戦略</v>
      </c>
      <c r="U224" s="219" t="s">
        <v>720</v>
      </c>
      <c r="V224" s="212" t="s">
        <v>721</v>
      </c>
      <c r="W224" s="208" t="s">
        <v>722</v>
      </c>
    </row>
    <row r="225" spans="1:23" ht="50.1" customHeight="1" x14ac:dyDescent="0.15">
      <c r="A225" s="37" t="s">
        <v>848</v>
      </c>
      <c r="B225" s="76">
        <v>31</v>
      </c>
      <c r="C225" s="107">
        <v>1</v>
      </c>
      <c r="D225" s="399"/>
      <c r="E225" s="402"/>
      <c r="F225" s="121" t="s">
        <v>248</v>
      </c>
      <c r="G225" s="121" t="s">
        <v>1259</v>
      </c>
      <c r="H225" s="121"/>
      <c r="I225" s="121" t="s">
        <v>114</v>
      </c>
      <c r="J225" s="121"/>
      <c r="K225" s="121"/>
      <c r="L225" s="121"/>
      <c r="M225" s="121"/>
      <c r="N225" s="124"/>
      <c r="O225" s="121"/>
      <c r="P225" s="345" t="s">
        <v>1260</v>
      </c>
      <c r="Q225" s="345" t="s">
        <v>1261</v>
      </c>
      <c r="R225" s="394"/>
      <c r="S225" s="361" t="str">
        <f>IF(OR(V225="","準備中"),"準備中",HYPERLINK(V225,"マニュアル（イチゴ）"))</f>
        <v>マニュアル（イチゴ）</v>
      </c>
      <c r="T225" s="362" t="str">
        <f t="shared" si="36"/>
        <v>産地戦略</v>
      </c>
      <c r="U225" s="79"/>
      <c r="V225" s="106" t="s">
        <v>1262</v>
      </c>
      <c r="W225" s="218" t="s">
        <v>1263</v>
      </c>
    </row>
    <row r="226" spans="1:23" ht="50.1" customHeight="1" x14ac:dyDescent="0.15">
      <c r="A226" s="37" t="s">
        <v>848</v>
      </c>
      <c r="B226" s="76">
        <v>31</v>
      </c>
      <c r="C226" s="107">
        <v>1</v>
      </c>
      <c r="D226" s="399"/>
      <c r="E226" s="402"/>
      <c r="F226" s="121" t="s">
        <v>1265</v>
      </c>
      <c r="G226" s="121" t="s">
        <v>1264</v>
      </c>
      <c r="H226" s="121"/>
      <c r="I226" s="121"/>
      <c r="J226" s="121"/>
      <c r="K226" s="121"/>
      <c r="L226" s="121"/>
      <c r="M226" s="121" t="s">
        <v>114</v>
      </c>
      <c r="N226" s="124"/>
      <c r="O226" s="121"/>
      <c r="P226" s="345" t="s">
        <v>1266</v>
      </c>
      <c r="Q226" s="345" t="s">
        <v>1266</v>
      </c>
      <c r="R226" s="394"/>
      <c r="S226" s="361" t="str">
        <f>IF(OR(V226="","準備中"),"準備中",HYPERLINK(V226,"マニュアル（スイカ）"))</f>
        <v>マニュアル（スイカ）</v>
      </c>
      <c r="T226" s="362" t="str">
        <f t="shared" si="36"/>
        <v>産地戦略</v>
      </c>
      <c r="U226" s="79"/>
      <c r="V226" s="106" t="s">
        <v>1267</v>
      </c>
      <c r="W226" s="218" t="s">
        <v>1268</v>
      </c>
    </row>
    <row r="227" spans="1:23" ht="50.1" customHeight="1" x14ac:dyDescent="0.15">
      <c r="A227" s="37" t="s">
        <v>848</v>
      </c>
      <c r="B227" s="76">
        <v>31</v>
      </c>
      <c r="C227" s="107">
        <v>1</v>
      </c>
      <c r="D227" s="399"/>
      <c r="E227" s="402"/>
      <c r="F227" s="121" t="s">
        <v>1269</v>
      </c>
      <c r="G227" s="121" t="s">
        <v>1264</v>
      </c>
      <c r="H227" s="121"/>
      <c r="I227" s="121"/>
      <c r="J227" s="121"/>
      <c r="K227" s="121"/>
      <c r="L227" s="121"/>
      <c r="M227" s="121" t="s">
        <v>114</v>
      </c>
      <c r="N227" s="124"/>
      <c r="O227" s="121"/>
      <c r="P227" s="345" t="s">
        <v>1270</v>
      </c>
      <c r="Q227" s="345" t="s">
        <v>1270</v>
      </c>
      <c r="R227" s="394"/>
      <c r="S227" s="361" t="str">
        <f>IF(OR(V227="","準備中"),"準備中",HYPERLINK(V227,"マニュアル（スイートコーン）"))</f>
        <v>マニュアル（スイートコーン）</v>
      </c>
      <c r="T227" s="362" t="str">
        <f t="shared" si="36"/>
        <v>産地戦略</v>
      </c>
      <c r="U227" s="79"/>
      <c r="V227" s="106" t="s">
        <v>1271</v>
      </c>
      <c r="W227" s="218" t="s">
        <v>1272</v>
      </c>
    </row>
    <row r="228" spans="1:23" ht="99.95" customHeight="1" x14ac:dyDescent="0.15">
      <c r="A228" s="154" t="s">
        <v>1457</v>
      </c>
      <c r="B228" s="153">
        <v>32</v>
      </c>
      <c r="C228" s="152" t="s">
        <v>849</v>
      </c>
      <c r="D228" s="160" t="s">
        <v>304</v>
      </c>
      <c r="E228" s="159" t="s">
        <v>305</v>
      </c>
      <c r="F228" s="158" t="s">
        <v>41</v>
      </c>
      <c r="G228" s="159" t="s">
        <v>42</v>
      </c>
      <c r="H228" s="157" t="s">
        <v>23</v>
      </c>
      <c r="I228" s="157" t="s">
        <v>23</v>
      </c>
      <c r="J228" s="158"/>
      <c r="K228" s="157"/>
      <c r="L228" s="157"/>
      <c r="M228" s="157"/>
      <c r="N228" s="157"/>
      <c r="O228" s="157"/>
      <c r="P228" s="349" t="s">
        <v>1625</v>
      </c>
      <c r="Q228" s="349" t="s">
        <v>1626</v>
      </c>
      <c r="R228" s="361" t="str">
        <f>IF(OR(U228="",U228="準備中"),"準備中",HYPERLINK(U228,R$5))</f>
        <v>掲載ページ</v>
      </c>
      <c r="S228" s="361" t="str">
        <f t="shared" ref="S228:S265" si="37">IF(OR(V228="","準備中"),"準備中",HYPERLINK(V228,S$5))</f>
        <v>マニュアル</v>
      </c>
      <c r="T228" s="362" t="str">
        <f t="shared" si="36"/>
        <v>産地戦略</v>
      </c>
      <c r="U228" s="164" t="s">
        <v>1627</v>
      </c>
      <c r="V228" s="206" t="s">
        <v>306</v>
      </c>
      <c r="W228" s="205" t="s">
        <v>307</v>
      </c>
    </row>
    <row r="229" spans="1:23" ht="50.1" customHeight="1" x14ac:dyDescent="0.15">
      <c r="A229" s="154" t="s">
        <v>1457</v>
      </c>
      <c r="B229" s="153">
        <v>32</v>
      </c>
      <c r="C229" s="152" t="s">
        <v>1458</v>
      </c>
      <c r="D229" s="160" t="s">
        <v>304</v>
      </c>
      <c r="E229" s="159" t="s">
        <v>308</v>
      </c>
      <c r="F229" s="158" t="s">
        <v>41</v>
      </c>
      <c r="G229" s="159" t="s">
        <v>42</v>
      </c>
      <c r="H229" s="157" t="s">
        <v>23</v>
      </c>
      <c r="I229" s="157"/>
      <c r="J229" s="158"/>
      <c r="K229" s="157"/>
      <c r="L229" s="157"/>
      <c r="M229" s="157"/>
      <c r="N229" s="157" t="s">
        <v>23</v>
      </c>
      <c r="O229" s="157"/>
      <c r="P229" s="349" t="s">
        <v>1628</v>
      </c>
      <c r="Q229" s="349" t="s">
        <v>1629</v>
      </c>
      <c r="R229" s="361" t="str">
        <f>IF(OR(U229="",U229="準備中"),"準備中",HYPERLINK(U229,R$5))</f>
        <v>準備中</v>
      </c>
      <c r="S229" s="361" t="str">
        <f t="shared" si="37"/>
        <v>マニュアル</v>
      </c>
      <c r="T229" s="362" t="str">
        <f t="shared" si="36"/>
        <v>産地戦略</v>
      </c>
      <c r="U229" s="151"/>
      <c r="V229" s="206" t="s">
        <v>309</v>
      </c>
      <c r="W229" s="215" t="s">
        <v>310</v>
      </c>
    </row>
    <row r="230" spans="1:23" ht="50.1" customHeight="1" x14ac:dyDescent="0.15">
      <c r="A230" s="148" t="s">
        <v>1456</v>
      </c>
      <c r="B230" s="147">
        <v>32</v>
      </c>
      <c r="C230" s="146" t="s">
        <v>849</v>
      </c>
      <c r="D230" s="352" t="s">
        <v>723</v>
      </c>
      <c r="E230" s="353" t="s">
        <v>724</v>
      </c>
      <c r="F230" s="353" t="s">
        <v>725</v>
      </c>
      <c r="G230" s="353" t="s">
        <v>426</v>
      </c>
      <c r="H230" s="145" t="s">
        <v>400</v>
      </c>
      <c r="I230" s="145" t="s">
        <v>400</v>
      </c>
      <c r="J230" s="145" t="s">
        <v>400</v>
      </c>
      <c r="K230" s="145" t="s">
        <v>400</v>
      </c>
      <c r="L230" s="145" t="s">
        <v>400</v>
      </c>
      <c r="M230" s="145" t="s">
        <v>400</v>
      </c>
      <c r="N230" s="145" t="s">
        <v>400</v>
      </c>
      <c r="O230" s="145" t="s">
        <v>114</v>
      </c>
      <c r="P230" s="348" t="s">
        <v>726</v>
      </c>
      <c r="Q230" s="348" t="s">
        <v>727</v>
      </c>
      <c r="R230" s="361" t="str">
        <f t="shared" ref="R230:R265" si="38">IF(OR(U230="",U230="準備中"),"準備中",HYPERLINK(U230,R$5))</f>
        <v>掲載ページ</v>
      </c>
      <c r="S230" s="361" t="str">
        <f t="shared" si="37"/>
        <v>マニュアル</v>
      </c>
      <c r="T230" s="362" t="str">
        <f t="shared" si="36"/>
        <v>産地戦略</v>
      </c>
      <c r="U230" s="213" t="s">
        <v>728</v>
      </c>
      <c r="V230" s="217" t="s">
        <v>729</v>
      </c>
      <c r="W230" s="216" t="s">
        <v>730</v>
      </c>
    </row>
    <row r="231" spans="1:23" ht="50.1" customHeight="1" x14ac:dyDescent="0.15">
      <c r="A231" s="154" t="s">
        <v>1457</v>
      </c>
      <c r="B231" s="153">
        <v>33</v>
      </c>
      <c r="C231" s="152" t="s">
        <v>849</v>
      </c>
      <c r="D231" s="160" t="s">
        <v>311</v>
      </c>
      <c r="E231" s="159" t="s">
        <v>312</v>
      </c>
      <c r="F231" s="158" t="s">
        <v>313</v>
      </c>
      <c r="G231" s="159" t="s">
        <v>42</v>
      </c>
      <c r="H231" s="157"/>
      <c r="I231" s="158"/>
      <c r="J231" s="158"/>
      <c r="K231" s="158"/>
      <c r="L231" s="157"/>
      <c r="M231" s="157"/>
      <c r="N231" s="157" t="s">
        <v>23</v>
      </c>
      <c r="O231" s="157"/>
      <c r="P231" s="349" t="s">
        <v>1630</v>
      </c>
      <c r="Q231" s="349" t="s">
        <v>1631</v>
      </c>
      <c r="R231" s="361" t="str">
        <f t="shared" si="38"/>
        <v>掲載ページ</v>
      </c>
      <c r="S231" s="361" t="str">
        <f t="shared" si="37"/>
        <v>マニュアル</v>
      </c>
      <c r="T231" s="362" t="str">
        <f t="shared" si="36"/>
        <v>産地戦略</v>
      </c>
      <c r="U231" s="164" t="s">
        <v>1632</v>
      </c>
      <c r="V231" s="206" t="s">
        <v>314</v>
      </c>
      <c r="W231" s="215" t="s">
        <v>315</v>
      </c>
    </row>
    <row r="232" spans="1:23" ht="50.1" customHeight="1" x14ac:dyDescent="0.15">
      <c r="A232" s="148" t="s">
        <v>1456</v>
      </c>
      <c r="B232" s="147">
        <v>33</v>
      </c>
      <c r="C232" s="146" t="s">
        <v>1458</v>
      </c>
      <c r="D232" s="352" t="s">
        <v>731</v>
      </c>
      <c r="E232" s="353" t="s">
        <v>731</v>
      </c>
      <c r="F232" s="353" t="s">
        <v>265</v>
      </c>
      <c r="G232" s="353" t="s">
        <v>265</v>
      </c>
      <c r="H232" s="145" t="s">
        <v>400</v>
      </c>
      <c r="I232" s="145" t="s">
        <v>400</v>
      </c>
      <c r="J232" s="145" t="s">
        <v>400</v>
      </c>
      <c r="K232" s="145" t="s">
        <v>114</v>
      </c>
      <c r="L232" s="145" t="s">
        <v>400</v>
      </c>
      <c r="M232" s="145" t="s">
        <v>400</v>
      </c>
      <c r="N232" s="145" t="s">
        <v>400</v>
      </c>
      <c r="O232" s="145" t="s">
        <v>400</v>
      </c>
      <c r="P232" s="348" t="s">
        <v>445</v>
      </c>
      <c r="Q232" s="348" t="s">
        <v>732</v>
      </c>
      <c r="R232" s="361" t="str">
        <f t="shared" si="38"/>
        <v>掲載ページ</v>
      </c>
      <c r="S232" s="361" t="str">
        <f t="shared" si="37"/>
        <v>マニュアル</v>
      </c>
      <c r="T232" s="362" t="str">
        <f t="shared" si="36"/>
        <v>産地戦略</v>
      </c>
      <c r="U232" s="213" t="s">
        <v>733</v>
      </c>
      <c r="V232" s="193" t="s">
        <v>734</v>
      </c>
      <c r="W232" s="214" t="s">
        <v>735</v>
      </c>
    </row>
    <row r="233" spans="1:23" ht="50.1" customHeight="1" x14ac:dyDescent="0.15">
      <c r="A233" s="148" t="s">
        <v>1456</v>
      </c>
      <c r="B233" s="147">
        <v>33</v>
      </c>
      <c r="C233" s="146" t="s">
        <v>865</v>
      </c>
      <c r="D233" s="352" t="s">
        <v>731</v>
      </c>
      <c r="E233" s="353" t="s">
        <v>731</v>
      </c>
      <c r="F233" s="353" t="s">
        <v>265</v>
      </c>
      <c r="G233" s="353" t="s">
        <v>265</v>
      </c>
      <c r="H233" s="145" t="s">
        <v>400</v>
      </c>
      <c r="I233" s="145" t="s">
        <v>400</v>
      </c>
      <c r="J233" s="145" t="s">
        <v>400</v>
      </c>
      <c r="K233" s="145" t="s">
        <v>400</v>
      </c>
      <c r="L233" s="145" t="s">
        <v>400</v>
      </c>
      <c r="M233" s="145" t="s">
        <v>400</v>
      </c>
      <c r="N233" s="145" t="s">
        <v>114</v>
      </c>
      <c r="O233" s="145" t="s">
        <v>400</v>
      </c>
      <c r="P233" s="348" t="s">
        <v>736</v>
      </c>
      <c r="Q233" s="348" t="s">
        <v>737</v>
      </c>
      <c r="R233" s="361" t="str">
        <f t="shared" si="38"/>
        <v>掲載ページ</v>
      </c>
      <c r="S233" s="361" t="str">
        <f t="shared" si="37"/>
        <v>マニュアル</v>
      </c>
      <c r="T233" s="362" t="str">
        <f t="shared" si="36"/>
        <v>産地戦略</v>
      </c>
      <c r="U233" s="169" t="s">
        <v>738</v>
      </c>
      <c r="V233" s="193" t="s">
        <v>739</v>
      </c>
      <c r="W233" s="214" t="s">
        <v>740</v>
      </c>
    </row>
    <row r="234" spans="1:23" ht="50.1" customHeight="1" x14ac:dyDescent="0.15">
      <c r="A234" s="148" t="s">
        <v>1456</v>
      </c>
      <c r="B234" s="147">
        <v>33</v>
      </c>
      <c r="C234" s="146" t="s">
        <v>884</v>
      </c>
      <c r="D234" s="352" t="s">
        <v>731</v>
      </c>
      <c r="E234" s="353" t="s">
        <v>731</v>
      </c>
      <c r="F234" s="353" t="s">
        <v>479</v>
      </c>
      <c r="G234" s="353" t="s">
        <v>31</v>
      </c>
      <c r="H234" s="145" t="s">
        <v>114</v>
      </c>
      <c r="I234" s="145" t="s">
        <v>400</v>
      </c>
      <c r="J234" s="145" t="s">
        <v>400</v>
      </c>
      <c r="K234" s="145" t="s">
        <v>400</v>
      </c>
      <c r="L234" s="145" t="s">
        <v>400</v>
      </c>
      <c r="M234" s="145" t="s">
        <v>400</v>
      </c>
      <c r="N234" s="145" t="s">
        <v>400</v>
      </c>
      <c r="O234" s="145" t="s">
        <v>400</v>
      </c>
      <c r="P234" s="348" t="s">
        <v>741</v>
      </c>
      <c r="Q234" s="348" t="s">
        <v>742</v>
      </c>
      <c r="R234" s="361" t="str">
        <f t="shared" si="38"/>
        <v>掲載ページ</v>
      </c>
      <c r="S234" s="361" t="str">
        <f t="shared" si="37"/>
        <v>マニュアル</v>
      </c>
      <c r="T234" s="362" t="str">
        <f t="shared" si="36"/>
        <v>産地戦略</v>
      </c>
      <c r="U234" s="213" t="s">
        <v>743</v>
      </c>
      <c r="V234" s="212" t="s">
        <v>744</v>
      </c>
      <c r="W234" s="208" t="s">
        <v>745</v>
      </c>
    </row>
    <row r="235" spans="1:23" ht="50.1" customHeight="1" x14ac:dyDescent="0.15">
      <c r="A235" s="37" t="s">
        <v>848</v>
      </c>
      <c r="B235" s="76">
        <v>33</v>
      </c>
      <c r="C235" s="107">
        <v>1</v>
      </c>
      <c r="D235" s="140" t="s">
        <v>731</v>
      </c>
      <c r="E235" s="121" t="s">
        <v>1273</v>
      </c>
      <c r="F235" s="121" t="s">
        <v>265</v>
      </c>
      <c r="G235" s="121" t="s">
        <v>265</v>
      </c>
      <c r="H235" s="121"/>
      <c r="I235" s="121"/>
      <c r="J235" s="121"/>
      <c r="K235" s="121" t="s">
        <v>114</v>
      </c>
      <c r="L235" s="121"/>
      <c r="M235" s="121"/>
      <c r="N235" s="121"/>
      <c r="O235" s="121"/>
      <c r="P235" s="345" t="s">
        <v>1274</v>
      </c>
      <c r="Q235" s="345" t="s">
        <v>1275</v>
      </c>
      <c r="R235" s="361" t="str">
        <f t="shared" si="38"/>
        <v>掲載ページ</v>
      </c>
      <c r="S235" s="361" t="str">
        <f t="shared" si="37"/>
        <v>マニュアル</v>
      </c>
      <c r="T235" s="362" t="str">
        <f t="shared" si="36"/>
        <v>産地戦略</v>
      </c>
      <c r="U235" s="116" t="s">
        <v>1276</v>
      </c>
      <c r="V235" s="87" t="s">
        <v>1277</v>
      </c>
      <c r="W235" s="88" t="s">
        <v>1278</v>
      </c>
    </row>
    <row r="236" spans="1:23" ht="50.1" customHeight="1" x14ac:dyDescent="0.15">
      <c r="A236" s="37" t="s">
        <v>848</v>
      </c>
      <c r="B236" s="76">
        <v>33</v>
      </c>
      <c r="C236" s="107">
        <v>2</v>
      </c>
      <c r="D236" s="140" t="s">
        <v>731</v>
      </c>
      <c r="E236" s="121" t="s">
        <v>731</v>
      </c>
      <c r="F236" s="121" t="s">
        <v>479</v>
      </c>
      <c r="G236" s="121" t="s">
        <v>31</v>
      </c>
      <c r="H236" s="121" t="s">
        <v>114</v>
      </c>
      <c r="I236" s="121"/>
      <c r="J236" s="121"/>
      <c r="K236" s="121"/>
      <c r="L236" s="121"/>
      <c r="M236" s="121"/>
      <c r="N236" s="121"/>
      <c r="O236" s="121"/>
      <c r="P236" s="345" t="s">
        <v>1279</v>
      </c>
      <c r="Q236" s="345" t="s">
        <v>1279</v>
      </c>
      <c r="R236" s="361" t="str">
        <f t="shared" si="38"/>
        <v>掲載ページ</v>
      </c>
      <c r="S236" s="361" t="str">
        <f t="shared" si="37"/>
        <v>マニュアル</v>
      </c>
      <c r="T236" s="362" t="str">
        <f t="shared" si="36"/>
        <v>産地戦略</v>
      </c>
      <c r="U236" s="79" t="s">
        <v>1280</v>
      </c>
      <c r="V236" s="72" t="s">
        <v>1281</v>
      </c>
      <c r="W236" s="73" t="s">
        <v>1282</v>
      </c>
    </row>
    <row r="237" spans="1:23" ht="50.1" customHeight="1" x14ac:dyDescent="0.15">
      <c r="A237" s="37" t="s">
        <v>848</v>
      </c>
      <c r="B237" s="76">
        <v>34</v>
      </c>
      <c r="C237" s="107">
        <v>3</v>
      </c>
      <c r="D237" s="140" t="s">
        <v>1283</v>
      </c>
      <c r="E237" s="121" t="s">
        <v>1284</v>
      </c>
      <c r="F237" s="121" t="s">
        <v>265</v>
      </c>
      <c r="G237" s="121" t="s">
        <v>265</v>
      </c>
      <c r="H237" s="123" t="s">
        <v>114</v>
      </c>
      <c r="I237" s="123" t="s">
        <v>114</v>
      </c>
      <c r="J237" s="123"/>
      <c r="K237" s="123"/>
      <c r="L237" s="123"/>
      <c r="M237" s="123"/>
      <c r="N237" s="123"/>
      <c r="O237" s="123"/>
      <c r="P237" s="345" t="s">
        <v>1285</v>
      </c>
      <c r="Q237" s="345" t="s">
        <v>1286</v>
      </c>
      <c r="R237" s="361" t="str">
        <f t="shared" si="38"/>
        <v>掲載ページ</v>
      </c>
      <c r="S237" s="361" t="str">
        <f t="shared" si="37"/>
        <v>マニュアル</v>
      </c>
      <c r="T237" s="362" t="str">
        <f t="shared" si="36"/>
        <v>産地戦略</v>
      </c>
      <c r="U237" s="117" t="s">
        <v>1287</v>
      </c>
      <c r="V237" s="84" t="s">
        <v>1288</v>
      </c>
      <c r="W237" s="85" t="s">
        <v>1289</v>
      </c>
    </row>
    <row r="238" spans="1:23" ht="50.1" customHeight="1" x14ac:dyDescent="0.15">
      <c r="A238" s="37" t="s">
        <v>848</v>
      </c>
      <c r="B238" s="76">
        <v>34</v>
      </c>
      <c r="C238" s="107">
        <v>4</v>
      </c>
      <c r="D238" s="140" t="s">
        <v>1283</v>
      </c>
      <c r="E238" s="121" t="s">
        <v>1290</v>
      </c>
      <c r="F238" s="121" t="s">
        <v>1291</v>
      </c>
      <c r="G238" s="121" t="s">
        <v>426</v>
      </c>
      <c r="H238" s="123" t="s">
        <v>114</v>
      </c>
      <c r="I238" s="123"/>
      <c r="J238" s="123"/>
      <c r="K238" s="123"/>
      <c r="L238" s="123"/>
      <c r="M238" s="123"/>
      <c r="N238" s="123"/>
      <c r="O238" s="123"/>
      <c r="P238" s="345" t="s">
        <v>1292</v>
      </c>
      <c r="Q238" s="345" t="s">
        <v>1293</v>
      </c>
      <c r="R238" s="361" t="str">
        <f t="shared" si="38"/>
        <v>準備中</v>
      </c>
      <c r="S238" s="361" t="str">
        <f>IF(OR(V238="",V238="準備中"),"準備中",HYPERLINK(V238,S$5))</f>
        <v>準備中</v>
      </c>
      <c r="T238" s="362" t="str">
        <f>IF(OR(W238="",W238="準備中"),"準備中",HYPERLINK(W238,T$5))</f>
        <v>準備中</v>
      </c>
      <c r="U238" s="77" t="s">
        <v>1107</v>
      </c>
      <c r="V238" s="78" t="s">
        <v>1107</v>
      </c>
      <c r="W238" s="86" t="s">
        <v>1107</v>
      </c>
    </row>
    <row r="239" spans="1:23" ht="50.1" customHeight="1" x14ac:dyDescent="0.15">
      <c r="A239" s="37" t="s">
        <v>848</v>
      </c>
      <c r="B239" s="76">
        <v>35</v>
      </c>
      <c r="C239" s="107">
        <v>1</v>
      </c>
      <c r="D239" s="140" t="s">
        <v>1294</v>
      </c>
      <c r="E239" s="121" t="s">
        <v>1294</v>
      </c>
      <c r="F239" s="121" t="s">
        <v>265</v>
      </c>
      <c r="G239" s="121" t="s">
        <v>265</v>
      </c>
      <c r="H239" s="121"/>
      <c r="I239" s="121"/>
      <c r="J239" s="121" t="s">
        <v>114</v>
      </c>
      <c r="K239" s="121"/>
      <c r="L239" s="121"/>
      <c r="M239" s="121"/>
      <c r="N239" s="121"/>
      <c r="O239" s="121"/>
      <c r="P239" s="345" t="s">
        <v>1295</v>
      </c>
      <c r="Q239" s="345" t="s">
        <v>1296</v>
      </c>
      <c r="R239" s="361" t="str">
        <f t="shared" si="38"/>
        <v>掲載ページ</v>
      </c>
      <c r="S239" s="361" t="str">
        <f t="shared" si="37"/>
        <v>マニュアル</v>
      </c>
      <c r="T239" s="362" t="str">
        <f t="shared" si="36"/>
        <v>産地戦略</v>
      </c>
      <c r="U239" s="82" t="s">
        <v>1297</v>
      </c>
      <c r="V239" s="81" t="s">
        <v>1298</v>
      </c>
      <c r="W239" s="211" t="s">
        <v>1299</v>
      </c>
    </row>
    <row r="240" spans="1:23" ht="50.1" customHeight="1" x14ac:dyDescent="0.15">
      <c r="A240" s="154" t="s">
        <v>1457</v>
      </c>
      <c r="B240" s="153">
        <v>36</v>
      </c>
      <c r="C240" s="152" t="s">
        <v>1458</v>
      </c>
      <c r="D240" s="160" t="s">
        <v>316</v>
      </c>
      <c r="E240" s="159" t="s">
        <v>317</v>
      </c>
      <c r="F240" s="158" t="s">
        <v>167</v>
      </c>
      <c r="G240" s="159" t="s">
        <v>42</v>
      </c>
      <c r="H240" s="157" t="s">
        <v>23</v>
      </c>
      <c r="I240" s="157" t="s">
        <v>23</v>
      </c>
      <c r="J240" s="158"/>
      <c r="K240" s="157" t="s">
        <v>23</v>
      </c>
      <c r="L240" s="157"/>
      <c r="M240" s="157"/>
      <c r="N240" s="157"/>
      <c r="O240" s="157"/>
      <c r="P240" s="349" t="s">
        <v>1633</v>
      </c>
      <c r="Q240" s="349" t="s">
        <v>1634</v>
      </c>
      <c r="R240" s="361" t="str">
        <f t="shared" si="38"/>
        <v>掲載ページ</v>
      </c>
      <c r="S240" s="361" t="str">
        <f t="shared" si="37"/>
        <v>マニュアル</v>
      </c>
      <c r="T240" s="362" t="str">
        <f t="shared" si="36"/>
        <v>産地戦略</v>
      </c>
      <c r="U240" s="164" t="s">
        <v>1635</v>
      </c>
      <c r="V240" s="210" t="s">
        <v>318</v>
      </c>
      <c r="W240" s="209" t="s">
        <v>319</v>
      </c>
    </row>
    <row r="241" spans="1:23" ht="99.95" customHeight="1" x14ac:dyDescent="0.15">
      <c r="A241" s="154" t="s">
        <v>1457</v>
      </c>
      <c r="B241" s="153">
        <v>36</v>
      </c>
      <c r="C241" s="152" t="s">
        <v>865</v>
      </c>
      <c r="D241" s="160" t="s">
        <v>320</v>
      </c>
      <c r="E241" s="159" t="s">
        <v>321</v>
      </c>
      <c r="F241" s="159" t="s">
        <v>87</v>
      </c>
      <c r="G241" s="159" t="s">
        <v>31</v>
      </c>
      <c r="H241" s="157" t="s">
        <v>23</v>
      </c>
      <c r="I241" s="157"/>
      <c r="J241" s="158"/>
      <c r="K241" s="157"/>
      <c r="L241" s="157"/>
      <c r="M241" s="157"/>
      <c r="N241" s="157"/>
      <c r="O241" s="157"/>
      <c r="P241" s="349" t="s">
        <v>1636</v>
      </c>
      <c r="Q241" s="349" t="s">
        <v>1636</v>
      </c>
      <c r="R241" s="361" t="str">
        <f t="shared" si="38"/>
        <v>掲載ページ</v>
      </c>
      <c r="S241" s="361" t="str">
        <f t="shared" si="37"/>
        <v>マニュアル</v>
      </c>
      <c r="T241" s="362" t="str">
        <f t="shared" si="36"/>
        <v>産地戦略</v>
      </c>
      <c r="U241" s="164" t="s">
        <v>1637</v>
      </c>
      <c r="V241" s="206" t="s">
        <v>322</v>
      </c>
      <c r="W241" s="207" t="s">
        <v>323</v>
      </c>
    </row>
    <row r="242" spans="1:23" ht="50.1" customHeight="1" x14ac:dyDescent="0.15">
      <c r="A242" s="154" t="s">
        <v>1457</v>
      </c>
      <c r="B242" s="153">
        <v>36</v>
      </c>
      <c r="C242" s="152" t="s">
        <v>884</v>
      </c>
      <c r="D242" s="160" t="s">
        <v>320</v>
      </c>
      <c r="E242" s="159" t="s">
        <v>321</v>
      </c>
      <c r="F242" s="158" t="s">
        <v>163</v>
      </c>
      <c r="G242" s="159" t="s">
        <v>31</v>
      </c>
      <c r="H242" s="157" t="s">
        <v>23</v>
      </c>
      <c r="I242" s="157"/>
      <c r="J242" s="158"/>
      <c r="K242" s="157"/>
      <c r="L242" s="157"/>
      <c r="M242" s="157"/>
      <c r="N242" s="157"/>
      <c r="O242" s="157"/>
      <c r="P242" s="349" t="s">
        <v>1638</v>
      </c>
      <c r="Q242" s="349" t="s">
        <v>1638</v>
      </c>
      <c r="R242" s="361" t="str">
        <f t="shared" si="38"/>
        <v>掲載ページ</v>
      </c>
      <c r="S242" s="361" t="str">
        <f t="shared" si="37"/>
        <v>マニュアル</v>
      </c>
      <c r="T242" s="362" t="str">
        <f t="shared" si="36"/>
        <v>産地戦略</v>
      </c>
      <c r="U242" s="164" t="s">
        <v>1637</v>
      </c>
      <c r="V242" s="206" t="s">
        <v>324</v>
      </c>
      <c r="W242" s="208" t="s">
        <v>325</v>
      </c>
    </row>
    <row r="243" spans="1:23" ht="50.1" customHeight="1" x14ac:dyDescent="0.15">
      <c r="A243" s="154" t="s">
        <v>1457</v>
      </c>
      <c r="B243" s="153">
        <v>36</v>
      </c>
      <c r="C243" s="152" t="s">
        <v>903</v>
      </c>
      <c r="D243" s="160" t="s">
        <v>320</v>
      </c>
      <c r="E243" s="159" t="s">
        <v>321</v>
      </c>
      <c r="F243" s="159" t="s">
        <v>326</v>
      </c>
      <c r="G243" s="159" t="s">
        <v>120</v>
      </c>
      <c r="H243" s="157" t="s">
        <v>23</v>
      </c>
      <c r="I243" s="157"/>
      <c r="J243" s="158"/>
      <c r="K243" s="157"/>
      <c r="L243" s="157"/>
      <c r="M243" s="157"/>
      <c r="N243" s="157"/>
      <c r="O243" s="157"/>
      <c r="P243" s="349" t="s">
        <v>1639</v>
      </c>
      <c r="Q243" s="349" t="s">
        <v>1639</v>
      </c>
      <c r="R243" s="361" t="str">
        <f t="shared" si="38"/>
        <v>掲載ページ</v>
      </c>
      <c r="S243" s="361" t="str">
        <f t="shared" si="37"/>
        <v>マニュアル</v>
      </c>
      <c r="T243" s="362" t="str">
        <f t="shared" si="36"/>
        <v>産地戦略</v>
      </c>
      <c r="U243" s="164" t="s">
        <v>1637</v>
      </c>
      <c r="V243" s="206" t="s">
        <v>327</v>
      </c>
      <c r="W243" s="207" t="s">
        <v>328</v>
      </c>
    </row>
    <row r="244" spans="1:23" ht="50.1" customHeight="1" x14ac:dyDescent="0.15">
      <c r="A244" s="154" t="s">
        <v>1457</v>
      </c>
      <c r="B244" s="153">
        <v>36</v>
      </c>
      <c r="C244" s="152" t="s">
        <v>1463</v>
      </c>
      <c r="D244" s="160" t="s">
        <v>320</v>
      </c>
      <c r="E244" s="159" t="s">
        <v>329</v>
      </c>
      <c r="F244" s="158" t="s">
        <v>163</v>
      </c>
      <c r="G244" s="159" t="s">
        <v>31</v>
      </c>
      <c r="H244" s="157" t="s">
        <v>23</v>
      </c>
      <c r="I244" s="157"/>
      <c r="J244" s="158"/>
      <c r="K244" s="157"/>
      <c r="L244" s="157"/>
      <c r="M244" s="157"/>
      <c r="N244" s="157"/>
      <c r="O244" s="157"/>
      <c r="P244" s="349" t="s">
        <v>1640</v>
      </c>
      <c r="Q244" s="349" t="s">
        <v>1641</v>
      </c>
      <c r="R244" s="361" t="str">
        <f t="shared" si="38"/>
        <v>掲載ページ</v>
      </c>
      <c r="S244" s="361" t="str">
        <f t="shared" si="37"/>
        <v>マニュアル</v>
      </c>
      <c r="T244" s="362" t="str">
        <f t="shared" si="36"/>
        <v>産地戦略</v>
      </c>
      <c r="U244" s="164" t="s">
        <v>1642</v>
      </c>
      <c r="V244" s="206" t="s">
        <v>330</v>
      </c>
      <c r="W244" s="205" t="s">
        <v>331</v>
      </c>
    </row>
    <row r="245" spans="1:23" ht="50.1" customHeight="1" x14ac:dyDescent="0.15">
      <c r="A245" s="148" t="s">
        <v>1456</v>
      </c>
      <c r="B245" s="147">
        <v>36</v>
      </c>
      <c r="C245" s="146" t="s">
        <v>849</v>
      </c>
      <c r="D245" s="352" t="s">
        <v>746</v>
      </c>
      <c r="E245" s="353" t="s">
        <v>747</v>
      </c>
      <c r="F245" s="353" t="s">
        <v>748</v>
      </c>
      <c r="G245" s="353" t="s">
        <v>426</v>
      </c>
      <c r="H245" s="145" t="s">
        <v>114</v>
      </c>
      <c r="I245" s="145" t="s">
        <v>114</v>
      </c>
      <c r="J245" s="145" t="s">
        <v>400</v>
      </c>
      <c r="K245" s="145" t="s">
        <v>400</v>
      </c>
      <c r="L245" s="145" t="s">
        <v>400</v>
      </c>
      <c r="M245" s="145" t="s">
        <v>400</v>
      </c>
      <c r="N245" s="145" t="s">
        <v>400</v>
      </c>
      <c r="O245" s="145" t="s">
        <v>400</v>
      </c>
      <c r="P245" s="348" t="s">
        <v>749</v>
      </c>
      <c r="Q245" s="348" t="s">
        <v>750</v>
      </c>
      <c r="R245" s="361" t="str">
        <f t="shared" si="38"/>
        <v>掲載ページ</v>
      </c>
      <c r="S245" s="361" t="str">
        <f t="shared" si="37"/>
        <v>マニュアル</v>
      </c>
      <c r="T245" s="362" t="str">
        <f t="shared" si="36"/>
        <v>産地戦略</v>
      </c>
      <c r="U245" s="194" t="s">
        <v>751</v>
      </c>
      <c r="V245" s="196" t="s">
        <v>752</v>
      </c>
      <c r="W245" s="195" t="s">
        <v>753</v>
      </c>
    </row>
    <row r="246" spans="1:23" ht="50.1" customHeight="1" x14ac:dyDescent="0.15">
      <c r="A246" s="148" t="s">
        <v>1456</v>
      </c>
      <c r="B246" s="147">
        <v>36</v>
      </c>
      <c r="C246" s="146" t="s">
        <v>1458</v>
      </c>
      <c r="D246" s="352" t="s">
        <v>746</v>
      </c>
      <c r="E246" s="353" t="s">
        <v>754</v>
      </c>
      <c r="F246" s="353" t="s">
        <v>755</v>
      </c>
      <c r="G246" s="353" t="s">
        <v>756</v>
      </c>
      <c r="H246" s="145" t="s">
        <v>114</v>
      </c>
      <c r="I246" s="145" t="s">
        <v>114</v>
      </c>
      <c r="J246" s="145" t="s">
        <v>400</v>
      </c>
      <c r="K246" s="145" t="s">
        <v>400</v>
      </c>
      <c r="L246" s="145" t="s">
        <v>400</v>
      </c>
      <c r="M246" s="145" t="s">
        <v>400</v>
      </c>
      <c r="N246" s="145" t="s">
        <v>400</v>
      </c>
      <c r="O246" s="145" t="s">
        <v>400</v>
      </c>
      <c r="P246" s="348" t="s">
        <v>757</v>
      </c>
      <c r="Q246" s="348" t="s">
        <v>758</v>
      </c>
      <c r="R246" s="361" t="str">
        <f t="shared" si="38"/>
        <v>掲載ページ</v>
      </c>
      <c r="S246" s="361" t="str">
        <f t="shared" si="37"/>
        <v>マニュアル</v>
      </c>
      <c r="T246" s="362" t="str">
        <f t="shared" si="36"/>
        <v>産地戦略</v>
      </c>
      <c r="U246" s="194" t="s">
        <v>759</v>
      </c>
      <c r="V246" s="204" t="s">
        <v>760</v>
      </c>
      <c r="W246" s="203" t="s">
        <v>761</v>
      </c>
    </row>
    <row r="247" spans="1:23" ht="50.1" customHeight="1" x14ac:dyDescent="0.15">
      <c r="A247" s="148" t="s">
        <v>1456</v>
      </c>
      <c r="B247" s="147">
        <v>36</v>
      </c>
      <c r="C247" s="146" t="s">
        <v>865</v>
      </c>
      <c r="D247" s="352" t="s">
        <v>746</v>
      </c>
      <c r="E247" s="353" t="s">
        <v>762</v>
      </c>
      <c r="F247" s="353" t="s">
        <v>763</v>
      </c>
      <c r="G247" s="353" t="s">
        <v>417</v>
      </c>
      <c r="H247" s="145" t="s">
        <v>114</v>
      </c>
      <c r="I247" s="145" t="s">
        <v>114</v>
      </c>
      <c r="J247" s="145" t="s">
        <v>400</v>
      </c>
      <c r="K247" s="145" t="s">
        <v>400</v>
      </c>
      <c r="L247" s="145" t="s">
        <v>400</v>
      </c>
      <c r="M247" s="145" t="s">
        <v>400</v>
      </c>
      <c r="N247" s="145" t="s">
        <v>400</v>
      </c>
      <c r="O247" s="145" t="s">
        <v>400</v>
      </c>
      <c r="P247" s="348" t="s">
        <v>764</v>
      </c>
      <c r="Q247" s="348" t="s">
        <v>765</v>
      </c>
      <c r="R247" s="361" t="str">
        <f t="shared" si="38"/>
        <v>掲載ページ</v>
      </c>
      <c r="S247" s="361" t="str">
        <f t="shared" si="37"/>
        <v>マニュアル</v>
      </c>
      <c r="T247" s="362" t="str">
        <f t="shared" si="36"/>
        <v>産地戦略</v>
      </c>
      <c r="U247" s="202" t="s">
        <v>766</v>
      </c>
      <c r="V247" s="106" t="s">
        <v>767</v>
      </c>
      <c r="W247" s="201" t="s">
        <v>768</v>
      </c>
    </row>
    <row r="248" spans="1:23" ht="50.1" customHeight="1" x14ac:dyDescent="0.15">
      <c r="A248" s="148" t="s">
        <v>1456</v>
      </c>
      <c r="B248" s="147">
        <v>36</v>
      </c>
      <c r="C248" s="146" t="s">
        <v>884</v>
      </c>
      <c r="D248" s="392" t="s">
        <v>746</v>
      </c>
      <c r="E248" s="390" t="s">
        <v>769</v>
      </c>
      <c r="F248" s="390" t="s">
        <v>770</v>
      </c>
      <c r="G248" s="390" t="s">
        <v>31</v>
      </c>
      <c r="H248" s="393" t="s">
        <v>114</v>
      </c>
      <c r="I248" s="393" t="s">
        <v>400</v>
      </c>
      <c r="J248" s="393" t="s">
        <v>400</v>
      </c>
      <c r="K248" s="393" t="s">
        <v>400</v>
      </c>
      <c r="L248" s="393" t="s">
        <v>400</v>
      </c>
      <c r="M248" s="393" t="s">
        <v>400</v>
      </c>
      <c r="N248" s="393" t="s">
        <v>400</v>
      </c>
      <c r="O248" s="393" t="s">
        <v>400</v>
      </c>
      <c r="P248" s="393" t="s">
        <v>771</v>
      </c>
      <c r="Q248" s="393" t="s">
        <v>771</v>
      </c>
      <c r="R248" s="394" t="str">
        <f t="shared" si="38"/>
        <v>掲載ページ</v>
      </c>
      <c r="S248" s="361" t="str">
        <f>IF(OR(V248="",V248="準備中"),"準備中",HYPERLINK(V248,"マニュアル（夏秋いちご）"))</f>
        <v>マニュアル（夏秋いちご）</v>
      </c>
      <c r="T248" s="362" t="str">
        <f>IF(OR(W248="",W248="準備中"),"準備中",HYPERLINK(W248,"産地戦略（夏秋いちご）"))</f>
        <v>産地戦略（夏秋いちご）</v>
      </c>
      <c r="U248" s="104" t="s">
        <v>772</v>
      </c>
      <c r="V248" s="104" t="s">
        <v>772</v>
      </c>
      <c r="W248" s="104" t="s">
        <v>772</v>
      </c>
    </row>
    <row r="249" spans="1:23" ht="50.1" customHeight="1" x14ac:dyDescent="0.15">
      <c r="A249" s="148" t="s">
        <v>1456</v>
      </c>
      <c r="B249" s="147">
        <v>36</v>
      </c>
      <c r="C249" s="146" t="s">
        <v>884</v>
      </c>
      <c r="D249" s="392"/>
      <c r="E249" s="390"/>
      <c r="F249" s="390"/>
      <c r="G249" s="390"/>
      <c r="H249" s="393"/>
      <c r="I249" s="393"/>
      <c r="J249" s="393"/>
      <c r="K249" s="393"/>
      <c r="L249" s="393"/>
      <c r="M249" s="393"/>
      <c r="N249" s="393"/>
      <c r="O249" s="393"/>
      <c r="P249" s="393"/>
      <c r="Q249" s="393"/>
      <c r="R249" s="394"/>
      <c r="S249" s="361" t="str">
        <f>IF(OR(V249="",V249="準備中"),"準備中",HYPERLINK(V249,"マニュアル（促成いちご）"))</f>
        <v>マニュアル（促成いちご）</v>
      </c>
      <c r="T249" s="362" t="str">
        <f>IF(OR(W249="",W249="準備中"),"準備中",HYPERLINK(W249,"産地戦略（促成いちご）"))</f>
        <v>産地戦略（促成いちご）</v>
      </c>
      <c r="U249" s="104"/>
      <c r="V249" s="104" t="s">
        <v>772</v>
      </c>
      <c r="W249" s="104" t="s">
        <v>772</v>
      </c>
    </row>
    <row r="250" spans="1:23" ht="50.1" customHeight="1" x14ac:dyDescent="0.15">
      <c r="A250" s="148" t="s">
        <v>1456</v>
      </c>
      <c r="B250" s="147">
        <v>36</v>
      </c>
      <c r="C250" s="146" t="s">
        <v>884</v>
      </c>
      <c r="D250" s="392"/>
      <c r="E250" s="390"/>
      <c r="F250" s="390"/>
      <c r="G250" s="390"/>
      <c r="H250" s="393"/>
      <c r="I250" s="393"/>
      <c r="J250" s="393"/>
      <c r="K250" s="393"/>
      <c r="L250" s="393"/>
      <c r="M250" s="393"/>
      <c r="N250" s="393"/>
      <c r="O250" s="393"/>
      <c r="P250" s="393"/>
      <c r="Q250" s="393"/>
      <c r="R250" s="394"/>
      <c r="S250" s="361" t="str">
        <f>IF(OR(V250="",V250="準備中"),"準備中",HYPERLINK(V250,"マニュアル（夏秋トマト）"))</f>
        <v>マニュアル（夏秋トマト）</v>
      </c>
      <c r="T250" s="362" t="str">
        <f>IF(OR(W250="",W250="準備中"),"準備中",HYPERLINK(W250,"産地戦略（夏秋トマト）"))</f>
        <v>産地戦略（夏秋トマト）</v>
      </c>
      <c r="U250" s="104"/>
      <c r="V250" s="104" t="s">
        <v>772</v>
      </c>
      <c r="W250" s="104" t="s">
        <v>772</v>
      </c>
    </row>
    <row r="251" spans="1:23" ht="50.1" customHeight="1" x14ac:dyDescent="0.15">
      <c r="A251" s="37" t="s">
        <v>848</v>
      </c>
      <c r="B251" s="76">
        <v>36</v>
      </c>
      <c r="C251" s="107">
        <v>1</v>
      </c>
      <c r="D251" s="140" t="s">
        <v>746</v>
      </c>
      <c r="E251" s="121" t="s">
        <v>762</v>
      </c>
      <c r="F251" s="121" t="s">
        <v>1300</v>
      </c>
      <c r="G251" s="121" t="s">
        <v>417</v>
      </c>
      <c r="H251" s="121"/>
      <c r="I251" s="121"/>
      <c r="J251" s="121" t="s">
        <v>114</v>
      </c>
      <c r="K251" s="121"/>
      <c r="L251" s="121"/>
      <c r="M251" s="121"/>
      <c r="N251" s="121"/>
      <c r="O251" s="121"/>
      <c r="P251" s="345" t="s">
        <v>1301</v>
      </c>
      <c r="Q251" s="345" t="s">
        <v>1302</v>
      </c>
      <c r="R251" s="361" t="str">
        <f t="shared" si="38"/>
        <v>掲載ページ</v>
      </c>
      <c r="S251" s="361" t="str">
        <f t="shared" si="37"/>
        <v>マニュアル</v>
      </c>
      <c r="T251" s="362" t="str">
        <f t="shared" si="36"/>
        <v>産地戦略</v>
      </c>
      <c r="U251" s="82" t="s">
        <v>1303</v>
      </c>
      <c r="V251" s="87" t="s">
        <v>1304</v>
      </c>
      <c r="W251" s="88" t="s">
        <v>1305</v>
      </c>
    </row>
    <row r="252" spans="1:23" ht="50.1" customHeight="1" x14ac:dyDescent="0.15">
      <c r="A252" s="37" t="s">
        <v>848</v>
      </c>
      <c r="B252" s="76">
        <v>36</v>
      </c>
      <c r="C252" s="107">
        <v>2</v>
      </c>
      <c r="D252" s="140" t="s">
        <v>746</v>
      </c>
      <c r="E252" s="121" t="s">
        <v>762</v>
      </c>
      <c r="F252" s="121" t="s">
        <v>775</v>
      </c>
      <c r="G252" s="121" t="s">
        <v>31</v>
      </c>
      <c r="H252" s="121" t="s">
        <v>114</v>
      </c>
      <c r="I252" s="121"/>
      <c r="J252" s="121"/>
      <c r="K252" s="121"/>
      <c r="L252" s="121"/>
      <c r="M252" s="121"/>
      <c r="N252" s="121"/>
      <c r="O252" s="121"/>
      <c r="P252" s="345" t="s">
        <v>1306</v>
      </c>
      <c r="Q252" s="345" t="s">
        <v>1307</v>
      </c>
      <c r="R252" s="361" t="str">
        <f t="shared" si="38"/>
        <v>掲載ページ</v>
      </c>
      <c r="S252" s="361" t="str">
        <f t="shared" si="37"/>
        <v>マニュアル</v>
      </c>
      <c r="T252" s="362" t="str">
        <f t="shared" si="36"/>
        <v>産地戦略</v>
      </c>
      <c r="U252" s="82" t="s">
        <v>1303</v>
      </c>
      <c r="V252" s="87" t="s">
        <v>1308</v>
      </c>
      <c r="W252" s="88" t="s">
        <v>1309</v>
      </c>
    </row>
    <row r="253" spans="1:23" ht="50.1" customHeight="1" x14ac:dyDescent="0.15">
      <c r="A253" s="154" t="s">
        <v>1457</v>
      </c>
      <c r="B253" s="153">
        <v>37</v>
      </c>
      <c r="C253" s="152" t="s">
        <v>1509</v>
      </c>
      <c r="D253" s="160" t="s">
        <v>332</v>
      </c>
      <c r="E253" s="159" t="s">
        <v>333</v>
      </c>
      <c r="F253" s="159" t="s">
        <v>334</v>
      </c>
      <c r="G253" s="159" t="s">
        <v>37</v>
      </c>
      <c r="H253" s="157" t="s">
        <v>23</v>
      </c>
      <c r="I253" s="157" t="s">
        <v>23</v>
      </c>
      <c r="J253" s="158"/>
      <c r="K253" s="157"/>
      <c r="L253" s="157"/>
      <c r="M253" s="157"/>
      <c r="N253" s="157"/>
      <c r="O253" s="157"/>
      <c r="P253" s="349" t="s">
        <v>1643</v>
      </c>
      <c r="Q253" s="349" t="s">
        <v>1644</v>
      </c>
      <c r="R253" s="361" t="str">
        <f t="shared" si="38"/>
        <v>掲載ページ</v>
      </c>
      <c r="S253" s="361" t="str">
        <f t="shared" si="37"/>
        <v>マニュアル</v>
      </c>
      <c r="T253" s="362" t="str">
        <f t="shared" si="36"/>
        <v>産地戦略</v>
      </c>
      <c r="U253" s="164" t="s">
        <v>1645</v>
      </c>
      <c r="V253" s="200" t="s">
        <v>335</v>
      </c>
      <c r="W253" s="199" t="s">
        <v>336</v>
      </c>
    </row>
    <row r="254" spans="1:23" ht="99.95" customHeight="1" x14ac:dyDescent="0.15">
      <c r="A254" s="148" t="s">
        <v>1456</v>
      </c>
      <c r="B254" s="147">
        <v>37</v>
      </c>
      <c r="C254" s="146" t="s">
        <v>849</v>
      </c>
      <c r="D254" s="352" t="s">
        <v>773</v>
      </c>
      <c r="E254" s="353" t="s">
        <v>774</v>
      </c>
      <c r="F254" s="353" t="s">
        <v>775</v>
      </c>
      <c r="G254" s="353" t="s">
        <v>31</v>
      </c>
      <c r="H254" s="145" t="s">
        <v>114</v>
      </c>
      <c r="I254" s="145" t="s">
        <v>400</v>
      </c>
      <c r="J254" s="145" t="s">
        <v>400</v>
      </c>
      <c r="K254" s="145" t="s">
        <v>400</v>
      </c>
      <c r="L254" s="145" t="s">
        <v>400</v>
      </c>
      <c r="M254" s="145" t="s">
        <v>400</v>
      </c>
      <c r="N254" s="145" t="s">
        <v>400</v>
      </c>
      <c r="O254" s="145" t="s">
        <v>400</v>
      </c>
      <c r="P254" s="348" t="s">
        <v>776</v>
      </c>
      <c r="Q254" s="348" t="s">
        <v>776</v>
      </c>
      <c r="R254" s="361" t="str">
        <f t="shared" si="38"/>
        <v>掲載ページ</v>
      </c>
      <c r="S254" s="361" t="str">
        <f t="shared" si="37"/>
        <v>マニュアル</v>
      </c>
      <c r="T254" s="362" t="str">
        <f t="shared" si="36"/>
        <v>産地戦略</v>
      </c>
      <c r="U254" s="197" t="s">
        <v>777</v>
      </c>
      <c r="V254" s="193" t="s">
        <v>778</v>
      </c>
      <c r="W254" s="192" t="s">
        <v>779</v>
      </c>
    </row>
    <row r="255" spans="1:23" ht="99.95" customHeight="1" x14ac:dyDescent="0.15">
      <c r="A255" s="148" t="s">
        <v>1456</v>
      </c>
      <c r="B255" s="147">
        <v>37</v>
      </c>
      <c r="C255" s="146" t="s">
        <v>1458</v>
      </c>
      <c r="D255" s="352" t="s">
        <v>773</v>
      </c>
      <c r="E255" s="353" t="s">
        <v>780</v>
      </c>
      <c r="F255" s="353" t="s">
        <v>469</v>
      </c>
      <c r="G255" s="353" t="s">
        <v>31</v>
      </c>
      <c r="H255" s="145" t="s">
        <v>114</v>
      </c>
      <c r="I255" s="145" t="s">
        <v>400</v>
      </c>
      <c r="J255" s="145" t="s">
        <v>400</v>
      </c>
      <c r="K255" s="145" t="s">
        <v>400</v>
      </c>
      <c r="L255" s="145" t="s">
        <v>400</v>
      </c>
      <c r="M255" s="145" t="s">
        <v>400</v>
      </c>
      <c r="N255" s="145" t="s">
        <v>400</v>
      </c>
      <c r="O255" s="145" t="s">
        <v>400</v>
      </c>
      <c r="P255" s="348" t="s">
        <v>781</v>
      </c>
      <c r="Q255" s="348" t="s">
        <v>782</v>
      </c>
      <c r="R255" s="361" t="str">
        <f t="shared" si="38"/>
        <v>掲載ページ</v>
      </c>
      <c r="S255" s="361" t="str">
        <f t="shared" si="37"/>
        <v>マニュアル</v>
      </c>
      <c r="T255" s="362" t="str">
        <f t="shared" si="36"/>
        <v>産地戦略</v>
      </c>
      <c r="U255" s="198" t="s">
        <v>783</v>
      </c>
      <c r="V255" s="193" t="s">
        <v>784</v>
      </c>
      <c r="W255" s="192" t="s">
        <v>785</v>
      </c>
    </row>
    <row r="256" spans="1:23" ht="120" customHeight="1" x14ac:dyDescent="0.15">
      <c r="A256" s="148" t="s">
        <v>1456</v>
      </c>
      <c r="B256" s="147">
        <v>37</v>
      </c>
      <c r="C256" s="146" t="s">
        <v>865</v>
      </c>
      <c r="D256" s="352" t="s">
        <v>773</v>
      </c>
      <c r="E256" s="353" t="s">
        <v>780</v>
      </c>
      <c r="F256" s="353" t="s">
        <v>786</v>
      </c>
      <c r="G256" s="353" t="s">
        <v>31</v>
      </c>
      <c r="H256" s="145" t="s">
        <v>114</v>
      </c>
      <c r="I256" s="145" t="s">
        <v>114</v>
      </c>
      <c r="J256" s="145" t="s">
        <v>400</v>
      </c>
      <c r="K256" s="145" t="s">
        <v>400</v>
      </c>
      <c r="L256" s="145" t="s">
        <v>400</v>
      </c>
      <c r="M256" s="145" t="s">
        <v>400</v>
      </c>
      <c r="N256" s="145" t="s">
        <v>400</v>
      </c>
      <c r="O256" s="145" t="s">
        <v>400</v>
      </c>
      <c r="P256" s="348" t="s">
        <v>787</v>
      </c>
      <c r="Q256" s="348" t="s">
        <v>788</v>
      </c>
      <c r="R256" s="361" t="str">
        <f t="shared" si="38"/>
        <v>掲載ページ</v>
      </c>
      <c r="S256" s="361" t="str">
        <f t="shared" si="37"/>
        <v>マニュアル</v>
      </c>
      <c r="T256" s="362" t="str">
        <f t="shared" si="36"/>
        <v>産地戦略</v>
      </c>
      <c r="U256" s="198" t="s">
        <v>783</v>
      </c>
      <c r="V256" s="193" t="s">
        <v>789</v>
      </c>
      <c r="W256" s="192" t="s">
        <v>790</v>
      </c>
    </row>
    <row r="257" spans="1:23" ht="99.95" customHeight="1" x14ac:dyDescent="0.15">
      <c r="A257" s="148" t="s">
        <v>1456</v>
      </c>
      <c r="B257" s="147">
        <v>37</v>
      </c>
      <c r="C257" s="146" t="s">
        <v>916</v>
      </c>
      <c r="D257" s="352" t="s">
        <v>773</v>
      </c>
      <c r="E257" s="353" t="s">
        <v>791</v>
      </c>
      <c r="F257" s="353" t="s">
        <v>83</v>
      </c>
      <c r="G257" s="353" t="s">
        <v>83</v>
      </c>
      <c r="H257" s="145" t="s">
        <v>114</v>
      </c>
      <c r="I257" s="145" t="s">
        <v>114</v>
      </c>
      <c r="J257" s="145" t="s">
        <v>400</v>
      </c>
      <c r="K257" s="145" t="s">
        <v>400</v>
      </c>
      <c r="L257" s="145" t="s">
        <v>400</v>
      </c>
      <c r="M257" s="145" t="s">
        <v>400</v>
      </c>
      <c r="N257" s="145" t="s">
        <v>400</v>
      </c>
      <c r="O257" s="145" t="s">
        <v>114</v>
      </c>
      <c r="P257" s="348" t="s">
        <v>792</v>
      </c>
      <c r="Q257" s="348" t="s">
        <v>793</v>
      </c>
      <c r="R257" s="361" t="str">
        <f t="shared" si="38"/>
        <v>掲載ページ</v>
      </c>
      <c r="S257" s="361" t="str">
        <f t="shared" si="37"/>
        <v>マニュアル</v>
      </c>
      <c r="T257" s="362" t="str">
        <f t="shared" si="36"/>
        <v>産地戦略</v>
      </c>
      <c r="U257" s="197" t="s">
        <v>794</v>
      </c>
      <c r="V257" s="196" t="s">
        <v>795</v>
      </c>
      <c r="W257" s="195" t="s">
        <v>796</v>
      </c>
    </row>
    <row r="258" spans="1:23" ht="50.1" customHeight="1" x14ac:dyDescent="0.15">
      <c r="A258" s="148" t="s">
        <v>1456</v>
      </c>
      <c r="B258" s="147">
        <v>37</v>
      </c>
      <c r="C258" s="146" t="s">
        <v>942</v>
      </c>
      <c r="D258" s="352" t="s">
        <v>773</v>
      </c>
      <c r="E258" s="353" t="s">
        <v>791</v>
      </c>
      <c r="F258" s="353" t="s">
        <v>775</v>
      </c>
      <c r="G258" s="353" t="s">
        <v>31</v>
      </c>
      <c r="H258" s="145" t="s">
        <v>114</v>
      </c>
      <c r="I258" s="145" t="s">
        <v>400</v>
      </c>
      <c r="J258" s="145" t="s">
        <v>400</v>
      </c>
      <c r="K258" s="145" t="s">
        <v>400</v>
      </c>
      <c r="L258" s="145" t="s">
        <v>400</v>
      </c>
      <c r="M258" s="145" t="s">
        <v>400</v>
      </c>
      <c r="N258" s="145" t="s">
        <v>400</v>
      </c>
      <c r="O258" s="145" t="s">
        <v>114</v>
      </c>
      <c r="P258" s="348" t="s">
        <v>797</v>
      </c>
      <c r="Q258" s="348" t="s">
        <v>798</v>
      </c>
      <c r="R258" s="361" t="str">
        <f t="shared" si="38"/>
        <v>掲載ページ</v>
      </c>
      <c r="S258" s="361" t="str">
        <f t="shared" si="37"/>
        <v>マニュアル</v>
      </c>
      <c r="T258" s="362" t="str">
        <f t="shared" si="36"/>
        <v>産地戦略</v>
      </c>
      <c r="U258" s="194" t="s">
        <v>794</v>
      </c>
      <c r="V258" s="193" t="s">
        <v>799</v>
      </c>
      <c r="W258" s="192" t="s">
        <v>800</v>
      </c>
    </row>
    <row r="259" spans="1:23" ht="50.1" customHeight="1" x14ac:dyDescent="0.15">
      <c r="A259" s="148" t="s">
        <v>1456</v>
      </c>
      <c r="B259" s="147">
        <v>37</v>
      </c>
      <c r="C259" s="146" t="s">
        <v>955</v>
      </c>
      <c r="D259" s="352" t="s">
        <v>773</v>
      </c>
      <c r="E259" s="353" t="s">
        <v>801</v>
      </c>
      <c r="F259" s="353" t="s">
        <v>775</v>
      </c>
      <c r="G259" s="353" t="s">
        <v>31</v>
      </c>
      <c r="H259" s="145" t="s">
        <v>114</v>
      </c>
      <c r="I259" s="145" t="s">
        <v>400</v>
      </c>
      <c r="J259" s="145" t="s">
        <v>400</v>
      </c>
      <c r="K259" s="145" t="s">
        <v>400</v>
      </c>
      <c r="L259" s="145" t="s">
        <v>400</v>
      </c>
      <c r="M259" s="145" t="s">
        <v>400</v>
      </c>
      <c r="N259" s="145" t="s">
        <v>400</v>
      </c>
      <c r="O259" s="145" t="s">
        <v>400</v>
      </c>
      <c r="P259" s="348" t="s">
        <v>802</v>
      </c>
      <c r="Q259" s="348" t="s">
        <v>803</v>
      </c>
      <c r="R259" s="361" t="str">
        <f t="shared" si="38"/>
        <v>掲載ページ</v>
      </c>
      <c r="S259" s="361" t="str">
        <f t="shared" si="37"/>
        <v>マニュアル</v>
      </c>
      <c r="T259" s="362" t="str">
        <f t="shared" si="36"/>
        <v>産地戦略</v>
      </c>
      <c r="U259" s="115" t="s">
        <v>804</v>
      </c>
      <c r="V259" s="191" t="s">
        <v>805</v>
      </c>
      <c r="W259" s="190" t="s">
        <v>806</v>
      </c>
    </row>
    <row r="260" spans="1:23" ht="99.95" customHeight="1" x14ac:dyDescent="0.15">
      <c r="A260" s="37" t="s">
        <v>848</v>
      </c>
      <c r="B260" s="76">
        <v>37</v>
      </c>
      <c r="C260" s="107">
        <v>3</v>
      </c>
      <c r="D260" s="140" t="s">
        <v>773</v>
      </c>
      <c r="E260" s="121" t="s">
        <v>774</v>
      </c>
      <c r="F260" s="121" t="s">
        <v>265</v>
      </c>
      <c r="G260" s="121" t="s">
        <v>265</v>
      </c>
      <c r="H260" s="121" t="s">
        <v>114</v>
      </c>
      <c r="I260" s="121" t="s">
        <v>114</v>
      </c>
      <c r="J260" s="121"/>
      <c r="K260" s="121"/>
      <c r="L260" s="121"/>
      <c r="M260" s="121"/>
      <c r="N260" s="121" t="s">
        <v>114</v>
      </c>
      <c r="O260" s="121"/>
      <c r="P260" s="345" t="s">
        <v>1310</v>
      </c>
      <c r="Q260" s="345" t="s">
        <v>1311</v>
      </c>
      <c r="R260" s="361" t="str">
        <f t="shared" si="38"/>
        <v>掲載ページ</v>
      </c>
      <c r="S260" s="361" t="str">
        <f t="shared" si="37"/>
        <v>マニュアル</v>
      </c>
      <c r="T260" s="362" t="str">
        <f t="shared" si="36"/>
        <v>産地戦略</v>
      </c>
      <c r="U260" s="118" t="s">
        <v>777</v>
      </c>
      <c r="V260" s="87" t="s">
        <v>1312</v>
      </c>
      <c r="W260" s="89" t="s">
        <v>1107</v>
      </c>
    </row>
    <row r="261" spans="1:23" ht="99.95" customHeight="1" x14ac:dyDescent="0.15">
      <c r="A261" s="37" t="s">
        <v>848</v>
      </c>
      <c r="B261" s="76">
        <v>37</v>
      </c>
      <c r="C261" s="107">
        <v>4</v>
      </c>
      <c r="D261" s="140" t="s">
        <v>773</v>
      </c>
      <c r="E261" s="121" t="s">
        <v>774</v>
      </c>
      <c r="F261" s="121" t="s">
        <v>1313</v>
      </c>
      <c r="G261" s="121" t="s">
        <v>417</v>
      </c>
      <c r="H261" s="121"/>
      <c r="I261" s="121"/>
      <c r="J261" s="121" t="s">
        <v>114</v>
      </c>
      <c r="K261" s="121"/>
      <c r="L261" s="121"/>
      <c r="M261" s="121"/>
      <c r="N261" s="121"/>
      <c r="O261" s="121"/>
      <c r="P261" s="345" t="s">
        <v>1314</v>
      </c>
      <c r="Q261" s="345" t="s">
        <v>1315</v>
      </c>
      <c r="R261" s="361" t="str">
        <f t="shared" si="38"/>
        <v>掲載ページ</v>
      </c>
      <c r="S261" s="361" t="str">
        <f t="shared" si="37"/>
        <v>マニュアル</v>
      </c>
      <c r="T261" s="362" t="str">
        <f t="shared" si="36"/>
        <v>産地戦略</v>
      </c>
      <c r="U261" s="118" t="s">
        <v>777</v>
      </c>
      <c r="V261" s="87" t="s">
        <v>1316</v>
      </c>
      <c r="W261" s="89" t="s">
        <v>1107</v>
      </c>
    </row>
    <row r="262" spans="1:23" ht="50.1" customHeight="1" x14ac:dyDescent="0.15">
      <c r="A262" s="37" t="s">
        <v>848</v>
      </c>
      <c r="B262" s="76">
        <v>37</v>
      </c>
      <c r="C262" s="107">
        <v>6</v>
      </c>
      <c r="D262" s="140" t="s">
        <v>773</v>
      </c>
      <c r="E262" s="121" t="s">
        <v>774</v>
      </c>
      <c r="F262" s="121" t="s">
        <v>842</v>
      </c>
      <c r="G262" s="121" t="s">
        <v>666</v>
      </c>
      <c r="H262" s="121" t="s">
        <v>114</v>
      </c>
      <c r="I262" s="121"/>
      <c r="J262" s="121"/>
      <c r="K262" s="121"/>
      <c r="L262" s="121"/>
      <c r="M262" s="121"/>
      <c r="N262" s="121"/>
      <c r="O262" s="121" t="s">
        <v>114</v>
      </c>
      <c r="P262" s="345" t="s">
        <v>1317</v>
      </c>
      <c r="Q262" s="345" t="s">
        <v>1318</v>
      </c>
      <c r="R262" s="361" t="str">
        <f t="shared" si="38"/>
        <v>掲載ページ</v>
      </c>
      <c r="S262" s="361" t="str">
        <f t="shared" si="37"/>
        <v>マニュアル</v>
      </c>
      <c r="T262" s="362" t="str">
        <f t="shared" si="36"/>
        <v>産地戦略</v>
      </c>
      <c r="U262" s="118" t="s">
        <v>777</v>
      </c>
      <c r="V262" s="87" t="s">
        <v>1319</v>
      </c>
      <c r="W262" s="89" t="s">
        <v>1107</v>
      </c>
    </row>
    <row r="263" spans="1:23" ht="50.1" customHeight="1" x14ac:dyDescent="0.15">
      <c r="A263" s="37" t="s">
        <v>848</v>
      </c>
      <c r="B263" s="76">
        <v>37</v>
      </c>
      <c r="C263" s="107">
        <v>8</v>
      </c>
      <c r="D263" s="140" t="s">
        <v>773</v>
      </c>
      <c r="E263" s="121" t="s">
        <v>1320</v>
      </c>
      <c r="F263" s="121" t="s">
        <v>265</v>
      </c>
      <c r="G263" s="121" t="s">
        <v>265</v>
      </c>
      <c r="H263" s="121"/>
      <c r="I263" s="121"/>
      <c r="J263" s="121"/>
      <c r="K263" s="121" t="s">
        <v>114</v>
      </c>
      <c r="L263" s="121"/>
      <c r="M263" s="121"/>
      <c r="N263" s="121"/>
      <c r="O263" s="121"/>
      <c r="P263" s="345" t="s">
        <v>1321</v>
      </c>
      <c r="Q263" s="345" t="s">
        <v>1322</v>
      </c>
      <c r="R263" s="361" t="str">
        <f t="shared" si="38"/>
        <v>掲載ページ</v>
      </c>
      <c r="S263" s="361" t="str">
        <f t="shared" si="37"/>
        <v>マニュアル</v>
      </c>
      <c r="T263" s="362" t="str">
        <f t="shared" si="36"/>
        <v>産地戦略</v>
      </c>
      <c r="U263" s="118" t="s">
        <v>1323</v>
      </c>
      <c r="V263" s="87" t="s">
        <v>1324</v>
      </c>
      <c r="W263" s="88" t="s">
        <v>1325</v>
      </c>
    </row>
    <row r="264" spans="1:23" ht="50.1" customHeight="1" x14ac:dyDescent="0.15">
      <c r="A264" s="37" t="s">
        <v>848</v>
      </c>
      <c r="B264" s="76">
        <v>37</v>
      </c>
      <c r="C264" s="107">
        <v>9</v>
      </c>
      <c r="D264" s="140" t="s">
        <v>773</v>
      </c>
      <c r="E264" s="121" t="s">
        <v>1326</v>
      </c>
      <c r="F264" s="121" t="s">
        <v>1327</v>
      </c>
      <c r="G264" s="121" t="s">
        <v>417</v>
      </c>
      <c r="H264" s="121"/>
      <c r="I264" s="121"/>
      <c r="J264" s="121" t="s">
        <v>114</v>
      </c>
      <c r="K264" s="121"/>
      <c r="L264" s="121" t="s">
        <v>114</v>
      </c>
      <c r="M264" s="121"/>
      <c r="N264" s="121"/>
      <c r="O264" s="121"/>
      <c r="P264" s="345" t="s">
        <v>1328</v>
      </c>
      <c r="Q264" s="345" t="s">
        <v>1329</v>
      </c>
      <c r="R264" s="361" t="str">
        <f t="shared" si="38"/>
        <v>掲載ページ</v>
      </c>
      <c r="S264" s="361" t="str">
        <f t="shared" si="37"/>
        <v>マニュアル</v>
      </c>
      <c r="T264" s="362" t="str">
        <f t="shared" si="36"/>
        <v>産地戦略</v>
      </c>
      <c r="U264" s="119" t="s">
        <v>1330</v>
      </c>
      <c r="V264" s="87" t="s">
        <v>1331</v>
      </c>
      <c r="W264" s="88" t="s">
        <v>1332</v>
      </c>
    </row>
    <row r="265" spans="1:23" ht="50.1" customHeight="1" x14ac:dyDescent="0.15">
      <c r="A265" s="37" t="s">
        <v>848</v>
      </c>
      <c r="B265" s="76">
        <v>37</v>
      </c>
      <c r="C265" s="107">
        <v>12</v>
      </c>
      <c r="D265" s="140" t="s">
        <v>773</v>
      </c>
      <c r="E265" s="121" t="s">
        <v>1333</v>
      </c>
      <c r="F265" s="121" t="s">
        <v>642</v>
      </c>
      <c r="G265" s="121" t="s">
        <v>426</v>
      </c>
      <c r="H265" s="121"/>
      <c r="I265" s="121" t="s">
        <v>114</v>
      </c>
      <c r="J265" s="121"/>
      <c r="K265" s="121"/>
      <c r="L265" s="121" t="s">
        <v>114</v>
      </c>
      <c r="M265" s="121"/>
      <c r="N265" s="121"/>
      <c r="O265" s="121"/>
      <c r="P265" s="345" t="s">
        <v>1334</v>
      </c>
      <c r="Q265" s="345" t="s">
        <v>1335</v>
      </c>
      <c r="R265" s="361" t="str">
        <f t="shared" si="38"/>
        <v>掲載ページ</v>
      </c>
      <c r="S265" s="361" t="str">
        <f t="shared" si="37"/>
        <v>マニュアル</v>
      </c>
      <c r="T265" s="362" t="str">
        <f t="shared" si="36"/>
        <v>産地戦略</v>
      </c>
      <c r="U265" s="119" t="s">
        <v>1330</v>
      </c>
      <c r="V265" s="99" t="s">
        <v>1336</v>
      </c>
      <c r="W265" s="83" t="s">
        <v>1337</v>
      </c>
    </row>
    <row r="266" spans="1:23" ht="69.95" customHeight="1" x14ac:dyDescent="0.15">
      <c r="A266" s="37" t="s">
        <v>848</v>
      </c>
      <c r="B266" s="76">
        <v>37</v>
      </c>
      <c r="C266" s="107">
        <v>13</v>
      </c>
      <c r="D266" s="405" t="s">
        <v>773</v>
      </c>
      <c r="E266" s="397" t="s">
        <v>1333</v>
      </c>
      <c r="F266" s="397" t="s">
        <v>1339</v>
      </c>
      <c r="G266" s="397" t="s">
        <v>1338</v>
      </c>
      <c r="H266" s="397"/>
      <c r="I266" s="397"/>
      <c r="J266" s="397" t="s">
        <v>114</v>
      </c>
      <c r="K266" s="397"/>
      <c r="L266" s="397"/>
      <c r="M266" s="397"/>
      <c r="N266" s="397"/>
      <c r="O266" s="397"/>
      <c r="P266" s="345" t="s">
        <v>1340</v>
      </c>
      <c r="Q266" s="345" t="s">
        <v>1341</v>
      </c>
      <c r="R266" s="394" t="str">
        <f>IF(OR(U266="",U266="準備中"),"準備中",HYPERLINK(U266,R$5))</f>
        <v>掲載ページ</v>
      </c>
      <c r="S266" s="361" t="str">
        <f>IF(OR(V266="","準備中"),"準備中",HYPERLINK(V266,"マニュアル（ミニトマト）"))</f>
        <v>マニュアル（ミニトマト）</v>
      </c>
      <c r="T266" s="395" t="str">
        <f t="shared" si="36"/>
        <v>産地戦略</v>
      </c>
      <c r="U266" s="119" t="s">
        <v>1330</v>
      </c>
      <c r="V266" s="104" t="s">
        <v>1342</v>
      </c>
      <c r="W266" s="83" t="s">
        <v>1343</v>
      </c>
    </row>
    <row r="267" spans="1:23" ht="99.95" customHeight="1" x14ac:dyDescent="0.15">
      <c r="A267" s="37" t="s">
        <v>848</v>
      </c>
      <c r="B267" s="76">
        <v>37</v>
      </c>
      <c r="C267" s="107">
        <v>13</v>
      </c>
      <c r="D267" s="405"/>
      <c r="E267" s="397"/>
      <c r="F267" s="397"/>
      <c r="G267" s="397"/>
      <c r="H267" s="397"/>
      <c r="I267" s="397"/>
      <c r="J267" s="397"/>
      <c r="K267" s="397"/>
      <c r="L267" s="397"/>
      <c r="M267" s="397"/>
      <c r="N267" s="397"/>
      <c r="O267" s="397"/>
      <c r="P267" s="345" t="s">
        <v>1344</v>
      </c>
      <c r="Q267" s="345" t="s">
        <v>1345</v>
      </c>
      <c r="R267" s="394"/>
      <c r="S267" s="361" t="str">
        <f>IF(OR(V267="","準備中"),"準備中",HYPERLINK(V267,"マニュアル（コマツナ、ミズナ）"))</f>
        <v>マニュアル（コマツナ、ミズナ）</v>
      </c>
      <c r="T267" s="395"/>
      <c r="U267" s="119"/>
      <c r="V267" s="104" t="s">
        <v>1346</v>
      </c>
      <c r="W267" s="83"/>
    </row>
    <row r="268" spans="1:23" ht="50.1" customHeight="1" x14ac:dyDescent="0.15">
      <c r="A268" s="37" t="s">
        <v>848</v>
      </c>
      <c r="B268" s="76">
        <v>38</v>
      </c>
      <c r="C268" s="107">
        <v>1</v>
      </c>
      <c r="D268" s="140" t="s">
        <v>1347</v>
      </c>
      <c r="E268" s="121" t="s">
        <v>1347</v>
      </c>
      <c r="F268" s="121" t="s">
        <v>691</v>
      </c>
      <c r="G268" s="121" t="s">
        <v>31</v>
      </c>
      <c r="H268" s="121" t="s">
        <v>114</v>
      </c>
      <c r="I268" s="121"/>
      <c r="J268" s="121"/>
      <c r="K268" s="121"/>
      <c r="L268" s="121"/>
      <c r="M268" s="121"/>
      <c r="N268" s="121"/>
      <c r="O268" s="121"/>
      <c r="P268" s="345" t="s">
        <v>1348</v>
      </c>
      <c r="Q268" s="345" t="s">
        <v>1349</v>
      </c>
      <c r="R268" s="361" t="str">
        <f>IF(OR(U268="",U268="準備中"),"準備中",HYPERLINK(U268,R$5))</f>
        <v>掲載ページ</v>
      </c>
      <c r="S268" s="361" t="str">
        <f t="shared" ref="S268:T269" si="39">IF(OR(V268="","準備中"),"準備中",HYPERLINK(V268,S$5))</f>
        <v>マニュアル</v>
      </c>
      <c r="T268" s="362" t="str">
        <f t="shared" si="39"/>
        <v>産地戦略</v>
      </c>
      <c r="U268" s="117" t="s">
        <v>1350</v>
      </c>
      <c r="V268" s="87" t="s">
        <v>1351</v>
      </c>
      <c r="W268" s="88" t="s">
        <v>1352</v>
      </c>
    </row>
    <row r="269" spans="1:23" ht="50.1" customHeight="1" x14ac:dyDescent="0.15">
      <c r="A269" s="37" t="s">
        <v>848</v>
      </c>
      <c r="B269" s="76">
        <v>38</v>
      </c>
      <c r="C269" s="107">
        <v>2</v>
      </c>
      <c r="D269" s="140" t="s">
        <v>1347</v>
      </c>
      <c r="E269" s="121" t="s">
        <v>1347</v>
      </c>
      <c r="F269" s="121" t="s">
        <v>1353</v>
      </c>
      <c r="G269" s="121" t="s">
        <v>426</v>
      </c>
      <c r="H269" s="121"/>
      <c r="I269" s="121"/>
      <c r="J269" s="121" t="s">
        <v>114</v>
      </c>
      <c r="K269" s="121"/>
      <c r="L269" s="121"/>
      <c r="M269" s="121"/>
      <c r="N269" s="121"/>
      <c r="O269" s="121"/>
      <c r="P269" s="345" t="s">
        <v>1354</v>
      </c>
      <c r="Q269" s="345" t="s">
        <v>1355</v>
      </c>
      <c r="R269" s="361" t="str">
        <f>IF(OR(U269="",U269="準備中"),"準備中",HYPERLINK(U269,R$5))</f>
        <v>掲載ページ</v>
      </c>
      <c r="S269" s="361" t="str">
        <f t="shared" si="39"/>
        <v>マニュアル</v>
      </c>
      <c r="T269" s="362" t="str">
        <f t="shared" si="39"/>
        <v>産地戦略</v>
      </c>
      <c r="U269" s="117" t="s">
        <v>1350</v>
      </c>
      <c r="V269" s="82" t="s">
        <v>1356</v>
      </c>
      <c r="W269" s="83" t="s">
        <v>1357</v>
      </c>
    </row>
    <row r="270" spans="1:23" ht="50.1" customHeight="1" x14ac:dyDescent="0.15">
      <c r="A270" s="37" t="s">
        <v>848</v>
      </c>
      <c r="B270" s="76">
        <v>38</v>
      </c>
      <c r="C270" s="107">
        <v>3</v>
      </c>
      <c r="D270" s="405" t="s">
        <v>1347</v>
      </c>
      <c r="E270" s="397" t="s">
        <v>1347</v>
      </c>
      <c r="F270" s="397" t="s">
        <v>1358</v>
      </c>
      <c r="G270" s="397" t="s">
        <v>426</v>
      </c>
      <c r="H270" s="397"/>
      <c r="I270" s="397"/>
      <c r="J270" s="397" t="s">
        <v>114</v>
      </c>
      <c r="K270" s="397"/>
      <c r="L270" s="397"/>
      <c r="M270" s="397"/>
      <c r="N270" s="397"/>
      <c r="O270" s="397"/>
      <c r="P270" s="403" t="s">
        <v>1359</v>
      </c>
      <c r="Q270" s="403" t="s">
        <v>1360</v>
      </c>
      <c r="R270" s="394" t="str">
        <f>IF(OR(U270="",U270="準備中"),"準備中",HYPERLINK(U270,R$5))</f>
        <v>掲載ページ</v>
      </c>
      <c r="S270" s="361" t="str">
        <f>IF(OR(V270="","準備中"),"準備中",HYPERLINK(V270,"マニュアル（施設）"))</f>
        <v>マニュアル（施設）</v>
      </c>
      <c r="T270" s="395" t="str">
        <f>IF(OR(W270="","準備中"),"準備中",HYPERLINK(W270,T$5))</f>
        <v>産地戦略</v>
      </c>
      <c r="U270" s="117" t="s">
        <v>1350</v>
      </c>
      <c r="V270" s="104" t="s">
        <v>1361</v>
      </c>
      <c r="W270" s="83" t="s">
        <v>1362</v>
      </c>
    </row>
    <row r="271" spans="1:23" ht="50.1" customHeight="1" x14ac:dyDescent="0.15">
      <c r="A271" s="37" t="s">
        <v>848</v>
      </c>
      <c r="B271" s="76">
        <v>38</v>
      </c>
      <c r="C271" s="107">
        <v>3</v>
      </c>
      <c r="D271" s="405"/>
      <c r="E271" s="397"/>
      <c r="F271" s="397"/>
      <c r="G271" s="397"/>
      <c r="H271" s="397"/>
      <c r="I271" s="397"/>
      <c r="J271" s="397"/>
      <c r="K271" s="397"/>
      <c r="L271" s="397"/>
      <c r="M271" s="397"/>
      <c r="N271" s="397"/>
      <c r="O271" s="397"/>
      <c r="P271" s="403"/>
      <c r="Q271" s="403"/>
      <c r="R271" s="394"/>
      <c r="S271" s="361" t="str">
        <f>IF(OR(V271="","準備中"),"準備中",HYPERLINK(V271,"マニュアル（露地）"))</f>
        <v>マニュアル（露地）</v>
      </c>
      <c r="T271" s="395"/>
      <c r="U271" s="117"/>
      <c r="V271" s="104" t="s">
        <v>1363</v>
      </c>
      <c r="W271" s="83"/>
    </row>
    <row r="272" spans="1:23" ht="50.1" customHeight="1" x14ac:dyDescent="0.15">
      <c r="A272" s="37" t="s">
        <v>848</v>
      </c>
      <c r="B272" s="76">
        <v>38</v>
      </c>
      <c r="C272" s="107">
        <v>4</v>
      </c>
      <c r="D272" s="140" t="s">
        <v>1347</v>
      </c>
      <c r="E272" s="121" t="s">
        <v>1347</v>
      </c>
      <c r="F272" s="121" t="s">
        <v>265</v>
      </c>
      <c r="G272" s="121" t="s">
        <v>265</v>
      </c>
      <c r="H272" s="121"/>
      <c r="I272" s="121"/>
      <c r="J272" s="121" t="s">
        <v>114</v>
      </c>
      <c r="K272" s="121"/>
      <c r="L272" s="121"/>
      <c r="M272" s="121"/>
      <c r="N272" s="121"/>
      <c r="O272" s="121"/>
      <c r="P272" s="345" t="s">
        <v>1364</v>
      </c>
      <c r="Q272" s="345" t="s">
        <v>1365</v>
      </c>
      <c r="R272" s="361" t="str">
        <f>IF(OR(U272="",U272="準備中"),"準備中",HYPERLINK(U272,R$5))</f>
        <v>掲載ページ</v>
      </c>
      <c r="S272" s="361" t="str">
        <f t="shared" ref="S272:S299" si="40">IF(OR(V272="","準備中"),"準備中",HYPERLINK(V272,S$5))</f>
        <v>マニュアル</v>
      </c>
      <c r="T272" s="362" t="str">
        <f t="shared" ref="T272:T299" si="41">IF(OR(W272="","準備中"),"準備中",HYPERLINK(W272,T$5))</f>
        <v>産地戦略</v>
      </c>
      <c r="U272" s="116" t="s">
        <v>1350</v>
      </c>
      <c r="V272" s="87" t="s">
        <v>1366</v>
      </c>
      <c r="W272" s="88" t="s">
        <v>1367</v>
      </c>
    </row>
    <row r="273" spans="1:23" ht="50.1" customHeight="1" x14ac:dyDescent="0.15">
      <c r="A273" s="37" t="s">
        <v>848</v>
      </c>
      <c r="B273" s="76">
        <v>39</v>
      </c>
      <c r="C273" s="107">
        <v>1</v>
      </c>
      <c r="D273" s="140" t="s">
        <v>1368</v>
      </c>
      <c r="E273" s="121" t="s">
        <v>1369</v>
      </c>
      <c r="F273" s="121" t="s">
        <v>272</v>
      </c>
      <c r="G273" s="121" t="s">
        <v>666</v>
      </c>
      <c r="H273" s="121" t="s">
        <v>114</v>
      </c>
      <c r="I273" s="121"/>
      <c r="J273" s="121"/>
      <c r="K273" s="121"/>
      <c r="L273" s="121"/>
      <c r="M273" s="121"/>
      <c r="N273" s="121"/>
      <c r="O273" s="121"/>
      <c r="P273" s="345" t="s">
        <v>1370</v>
      </c>
      <c r="Q273" s="345" t="s">
        <v>1371</v>
      </c>
      <c r="R273" s="361" t="str">
        <f t="shared" ref="R273:R306" si="42">IF(OR(U273="",U273="準備中"),"準備中",HYPERLINK(U273,R$5))</f>
        <v>掲載ページ</v>
      </c>
      <c r="S273" s="361" t="str">
        <f t="shared" si="40"/>
        <v>マニュアル</v>
      </c>
      <c r="T273" s="362" t="str">
        <f t="shared" si="41"/>
        <v>産地戦略</v>
      </c>
      <c r="U273" s="114" t="s">
        <v>1372</v>
      </c>
      <c r="V273" s="117" t="s">
        <v>1373</v>
      </c>
      <c r="W273" s="189" t="s">
        <v>1374</v>
      </c>
    </row>
    <row r="274" spans="1:23" ht="50.1" customHeight="1" x14ac:dyDescent="0.15">
      <c r="A274" s="154" t="s">
        <v>1457</v>
      </c>
      <c r="B274" s="153">
        <v>40</v>
      </c>
      <c r="C274" s="152">
        <v>2</v>
      </c>
      <c r="D274" s="160" t="s">
        <v>337</v>
      </c>
      <c r="E274" s="159" t="s">
        <v>338</v>
      </c>
      <c r="F274" s="158" t="s">
        <v>95</v>
      </c>
      <c r="G274" s="159" t="s">
        <v>339</v>
      </c>
      <c r="H274" s="171"/>
      <c r="I274" s="171"/>
      <c r="J274" s="188"/>
      <c r="K274" s="171"/>
      <c r="L274" s="171"/>
      <c r="M274" s="171"/>
      <c r="N274" s="171"/>
      <c r="O274" s="171" t="s">
        <v>23</v>
      </c>
      <c r="P274" s="349" t="s">
        <v>1646</v>
      </c>
      <c r="Q274" s="349" t="s">
        <v>1647</v>
      </c>
      <c r="R274" s="361" t="str">
        <f t="shared" si="42"/>
        <v>掲載ページ</v>
      </c>
      <c r="S274" s="361" t="str">
        <f t="shared" si="40"/>
        <v>マニュアル</v>
      </c>
      <c r="T274" s="362" t="str">
        <f t="shared" si="41"/>
        <v>産地戦略</v>
      </c>
      <c r="U274" s="164" t="s">
        <v>813</v>
      </c>
      <c r="V274" s="187" t="s">
        <v>340</v>
      </c>
      <c r="W274" s="186" t="s">
        <v>341</v>
      </c>
    </row>
    <row r="275" spans="1:23" ht="50.1" customHeight="1" x14ac:dyDescent="0.15">
      <c r="A275" s="148" t="s">
        <v>1457</v>
      </c>
      <c r="B275" s="147">
        <v>40</v>
      </c>
      <c r="C275" s="146" t="s">
        <v>1458</v>
      </c>
      <c r="D275" s="352" t="s">
        <v>807</v>
      </c>
      <c r="E275" s="353" t="s">
        <v>808</v>
      </c>
      <c r="F275" s="353" t="s">
        <v>809</v>
      </c>
      <c r="G275" s="353" t="s">
        <v>810</v>
      </c>
      <c r="H275" s="145"/>
      <c r="I275" s="145" t="s">
        <v>400</v>
      </c>
      <c r="J275" s="145" t="s">
        <v>400</v>
      </c>
      <c r="K275" s="145" t="s">
        <v>400</v>
      </c>
      <c r="L275" s="145" t="s">
        <v>400</v>
      </c>
      <c r="M275" s="145" t="s">
        <v>400</v>
      </c>
      <c r="N275" s="145" t="s">
        <v>400</v>
      </c>
      <c r="O275" s="145" t="s">
        <v>114</v>
      </c>
      <c r="P275" s="348" t="s">
        <v>811</v>
      </c>
      <c r="Q275" s="348" t="s">
        <v>812</v>
      </c>
      <c r="R275" s="361" t="str">
        <f t="shared" si="42"/>
        <v>掲載ページ</v>
      </c>
      <c r="S275" s="361" t="str">
        <f t="shared" si="40"/>
        <v>マニュアル</v>
      </c>
      <c r="T275" s="362" t="str">
        <f t="shared" si="41"/>
        <v>産地戦略</v>
      </c>
      <c r="U275" s="185" t="s">
        <v>813</v>
      </c>
      <c r="V275" s="185" t="s">
        <v>814</v>
      </c>
      <c r="W275" s="184" t="s">
        <v>815</v>
      </c>
    </row>
    <row r="276" spans="1:23" ht="50.1" customHeight="1" x14ac:dyDescent="0.15">
      <c r="A276" s="154" t="s">
        <v>1457</v>
      </c>
      <c r="B276" s="153">
        <v>41</v>
      </c>
      <c r="C276" s="152" t="s">
        <v>849</v>
      </c>
      <c r="D276" s="160" t="s">
        <v>342</v>
      </c>
      <c r="E276" s="159" t="s">
        <v>343</v>
      </c>
      <c r="F276" s="159" t="s">
        <v>344</v>
      </c>
      <c r="G276" s="159" t="s">
        <v>249</v>
      </c>
      <c r="H276" s="157" t="s">
        <v>23</v>
      </c>
      <c r="I276" s="157"/>
      <c r="J276" s="158"/>
      <c r="K276" s="157"/>
      <c r="L276" s="157"/>
      <c r="M276" s="157"/>
      <c r="N276" s="157"/>
      <c r="O276" s="157"/>
      <c r="P276" s="349" t="s">
        <v>1648</v>
      </c>
      <c r="Q276" s="349" t="s">
        <v>1649</v>
      </c>
      <c r="R276" s="361" t="str">
        <f t="shared" si="42"/>
        <v>掲載ページ</v>
      </c>
      <c r="S276" s="361" t="str">
        <f t="shared" si="40"/>
        <v>マニュアル</v>
      </c>
      <c r="T276" s="362" t="str">
        <f t="shared" si="41"/>
        <v>産地戦略</v>
      </c>
      <c r="U276" s="164" t="s">
        <v>1650</v>
      </c>
      <c r="V276" s="182" t="s">
        <v>345</v>
      </c>
      <c r="W276" s="179" t="s">
        <v>346</v>
      </c>
    </row>
    <row r="277" spans="1:23" ht="50.1" customHeight="1" x14ac:dyDescent="0.15">
      <c r="A277" s="37" t="s">
        <v>848</v>
      </c>
      <c r="B277" s="76">
        <v>41</v>
      </c>
      <c r="C277" s="107">
        <v>1</v>
      </c>
      <c r="D277" s="140" t="s">
        <v>1375</v>
      </c>
      <c r="E277" s="121" t="s">
        <v>1376</v>
      </c>
      <c r="F277" s="121" t="s">
        <v>775</v>
      </c>
      <c r="G277" s="121" t="s">
        <v>31</v>
      </c>
      <c r="H277" s="121" t="s">
        <v>114</v>
      </c>
      <c r="I277" s="121"/>
      <c r="J277" s="121"/>
      <c r="K277" s="121"/>
      <c r="L277" s="121"/>
      <c r="M277" s="121"/>
      <c r="N277" s="121"/>
      <c r="O277" s="121"/>
      <c r="P277" s="345" t="s">
        <v>1377</v>
      </c>
      <c r="Q277" s="345" t="s">
        <v>1378</v>
      </c>
      <c r="R277" s="361" t="str">
        <f t="shared" si="42"/>
        <v>掲載ページ</v>
      </c>
      <c r="S277" s="361" t="str">
        <f t="shared" si="40"/>
        <v>マニュアル</v>
      </c>
      <c r="T277" s="362" t="str">
        <f t="shared" si="41"/>
        <v>産地戦略</v>
      </c>
      <c r="U277" s="120" t="s">
        <v>1379</v>
      </c>
      <c r="V277" s="120" t="s">
        <v>1380</v>
      </c>
      <c r="W277" s="183" t="s">
        <v>1381</v>
      </c>
    </row>
    <row r="278" spans="1:23" ht="50.1" customHeight="1" x14ac:dyDescent="0.15">
      <c r="A278" s="154" t="s">
        <v>1457</v>
      </c>
      <c r="B278" s="153">
        <v>42</v>
      </c>
      <c r="C278" s="152" t="s">
        <v>1458</v>
      </c>
      <c r="D278" s="160" t="s">
        <v>347</v>
      </c>
      <c r="E278" s="159" t="s">
        <v>348</v>
      </c>
      <c r="F278" s="159" t="s">
        <v>87</v>
      </c>
      <c r="G278" s="159" t="s">
        <v>31</v>
      </c>
      <c r="H278" s="157" t="s">
        <v>23</v>
      </c>
      <c r="I278" s="157"/>
      <c r="J278" s="158"/>
      <c r="K278" s="157"/>
      <c r="L278" s="157"/>
      <c r="M278" s="157"/>
      <c r="N278" s="157"/>
      <c r="O278" s="157"/>
      <c r="P278" s="349" t="s">
        <v>1651</v>
      </c>
      <c r="Q278" s="349" t="s">
        <v>1651</v>
      </c>
      <c r="R278" s="361" t="str">
        <f t="shared" si="42"/>
        <v>掲載ページ</v>
      </c>
      <c r="S278" s="361" t="str">
        <f t="shared" si="40"/>
        <v>マニュアル</v>
      </c>
      <c r="T278" s="362" t="str">
        <f t="shared" si="41"/>
        <v>産地戦略</v>
      </c>
      <c r="U278" s="164" t="s">
        <v>819</v>
      </c>
      <c r="V278" s="182" t="s">
        <v>349</v>
      </c>
      <c r="W278" s="179" t="s">
        <v>350</v>
      </c>
    </row>
    <row r="279" spans="1:23" ht="50.1" customHeight="1" x14ac:dyDescent="0.15">
      <c r="A279" s="154" t="s">
        <v>1457</v>
      </c>
      <c r="B279" s="153">
        <v>42</v>
      </c>
      <c r="C279" s="152" t="s">
        <v>903</v>
      </c>
      <c r="D279" s="160" t="s">
        <v>347</v>
      </c>
      <c r="E279" s="159" t="s">
        <v>351</v>
      </c>
      <c r="F279" s="159" t="s">
        <v>352</v>
      </c>
      <c r="G279" s="159" t="s">
        <v>37</v>
      </c>
      <c r="H279" s="157"/>
      <c r="I279" s="157" t="s">
        <v>23</v>
      </c>
      <c r="J279" s="158"/>
      <c r="K279" s="157"/>
      <c r="L279" s="157"/>
      <c r="M279" s="157"/>
      <c r="N279" s="157"/>
      <c r="O279" s="157"/>
      <c r="P279" s="349" t="s">
        <v>1652</v>
      </c>
      <c r="Q279" s="349" t="s">
        <v>1653</v>
      </c>
      <c r="R279" s="361" t="str">
        <f t="shared" si="42"/>
        <v>掲載ページ</v>
      </c>
      <c r="S279" s="361" t="str">
        <f t="shared" si="40"/>
        <v>マニュアル</v>
      </c>
      <c r="T279" s="362" t="str">
        <f t="shared" si="41"/>
        <v>産地戦略</v>
      </c>
      <c r="U279" s="164" t="s">
        <v>819</v>
      </c>
      <c r="V279" s="181" t="s">
        <v>353</v>
      </c>
      <c r="W279" s="180" t="s">
        <v>354</v>
      </c>
    </row>
    <row r="280" spans="1:23" ht="50.1" customHeight="1" x14ac:dyDescent="0.15">
      <c r="A280" s="154" t="s">
        <v>1457</v>
      </c>
      <c r="B280" s="153">
        <v>42</v>
      </c>
      <c r="C280" s="152" t="s">
        <v>1463</v>
      </c>
      <c r="D280" s="160" t="s">
        <v>347</v>
      </c>
      <c r="E280" s="159" t="s">
        <v>355</v>
      </c>
      <c r="F280" s="159" t="s">
        <v>356</v>
      </c>
      <c r="G280" s="159" t="s">
        <v>83</v>
      </c>
      <c r="H280" s="157" t="s">
        <v>23</v>
      </c>
      <c r="I280" s="157"/>
      <c r="J280" s="158"/>
      <c r="K280" s="157"/>
      <c r="L280" s="157"/>
      <c r="M280" s="157"/>
      <c r="N280" s="157"/>
      <c r="O280" s="157"/>
      <c r="P280" s="349" t="s">
        <v>1654</v>
      </c>
      <c r="Q280" s="349" t="s">
        <v>1654</v>
      </c>
      <c r="R280" s="361" t="str">
        <f t="shared" si="42"/>
        <v>掲載ページ</v>
      </c>
      <c r="S280" s="361" t="str">
        <f t="shared" si="40"/>
        <v>マニュアル</v>
      </c>
      <c r="T280" s="362" t="str">
        <f t="shared" si="41"/>
        <v>産地戦略</v>
      </c>
      <c r="U280" s="164" t="s">
        <v>819</v>
      </c>
      <c r="V280" s="178" t="s">
        <v>357</v>
      </c>
      <c r="W280" s="149" t="s">
        <v>358</v>
      </c>
    </row>
    <row r="281" spans="1:23" ht="50.1" customHeight="1" x14ac:dyDescent="0.15">
      <c r="A281" s="154" t="s">
        <v>1457</v>
      </c>
      <c r="B281" s="153">
        <v>42</v>
      </c>
      <c r="C281" s="152" t="s">
        <v>916</v>
      </c>
      <c r="D281" s="160" t="s">
        <v>347</v>
      </c>
      <c r="E281" s="159" t="s">
        <v>355</v>
      </c>
      <c r="F281" s="159" t="s">
        <v>359</v>
      </c>
      <c r="G281" s="159" t="s">
        <v>83</v>
      </c>
      <c r="H281" s="157" t="s">
        <v>23</v>
      </c>
      <c r="I281" s="157"/>
      <c r="J281" s="158"/>
      <c r="K281" s="157"/>
      <c r="L281" s="157"/>
      <c r="M281" s="157"/>
      <c r="N281" s="157"/>
      <c r="O281" s="157"/>
      <c r="P281" s="349" t="s">
        <v>1654</v>
      </c>
      <c r="Q281" s="349" t="s">
        <v>1654</v>
      </c>
      <c r="R281" s="361" t="str">
        <f t="shared" si="42"/>
        <v>掲載ページ</v>
      </c>
      <c r="S281" s="361" t="str">
        <f t="shared" si="40"/>
        <v>マニュアル</v>
      </c>
      <c r="T281" s="362" t="str">
        <f t="shared" si="41"/>
        <v>産地戦略</v>
      </c>
      <c r="U281" s="164" t="s">
        <v>819</v>
      </c>
      <c r="V281" s="178" t="s">
        <v>360</v>
      </c>
      <c r="W281" s="149" t="s">
        <v>361</v>
      </c>
    </row>
    <row r="282" spans="1:23" ht="50.1" customHeight="1" x14ac:dyDescent="0.15">
      <c r="A282" s="154" t="s">
        <v>1457</v>
      </c>
      <c r="B282" s="153">
        <v>42</v>
      </c>
      <c r="C282" s="152" t="s">
        <v>955</v>
      </c>
      <c r="D282" s="160" t="s">
        <v>347</v>
      </c>
      <c r="E282" s="159" t="s">
        <v>362</v>
      </c>
      <c r="F282" s="159" t="s">
        <v>68</v>
      </c>
      <c r="G282" s="159" t="s">
        <v>22</v>
      </c>
      <c r="H282" s="157"/>
      <c r="I282" s="157"/>
      <c r="J282" s="157" t="s">
        <v>23</v>
      </c>
      <c r="K282" s="158"/>
      <c r="L282" s="157"/>
      <c r="M282" s="157"/>
      <c r="N282" s="158"/>
      <c r="O282" s="157"/>
      <c r="P282" s="349" t="s">
        <v>1655</v>
      </c>
      <c r="Q282" s="349" t="s">
        <v>1656</v>
      </c>
      <c r="R282" s="361" t="str">
        <f t="shared" si="42"/>
        <v>掲載ページ</v>
      </c>
      <c r="S282" s="361" t="str">
        <f t="shared" si="40"/>
        <v>マニュアル</v>
      </c>
      <c r="T282" s="362" t="str">
        <f t="shared" si="41"/>
        <v>産地戦略</v>
      </c>
      <c r="U282" s="164" t="s">
        <v>819</v>
      </c>
      <c r="V282" s="178" t="s">
        <v>363</v>
      </c>
      <c r="W282" s="179" t="s">
        <v>364</v>
      </c>
    </row>
    <row r="283" spans="1:23" ht="99.95" customHeight="1" x14ac:dyDescent="0.15">
      <c r="A283" s="154" t="s">
        <v>1457</v>
      </c>
      <c r="B283" s="153">
        <v>42</v>
      </c>
      <c r="C283" s="152" t="s">
        <v>1657</v>
      </c>
      <c r="D283" s="160" t="s">
        <v>347</v>
      </c>
      <c r="E283" s="159" t="s">
        <v>365</v>
      </c>
      <c r="F283" s="158" t="s">
        <v>41</v>
      </c>
      <c r="G283" s="159" t="s">
        <v>42</v>
      </c>
      <c r="H283" s="157"/>
      <c r="I283" s="158"/>
      <c r="J283" s="158"/>
      <c r="K283" s="158"/>
      <c r="L283" s="157"/>
      <c r="M283" s="157"/>
      <c r="N283" s="158"/>
      <c r="O283" s="157" t="s">
        <v>23</v>
      </c>
      <c r="P283" s="349" t="s">
        <v>1658</v>
      </c>
      <c r="Q283" s="349" t="s">
        <v>1659</v>
      </c>
      <c r="R283" s="361" t="str">
        <f t="shared" si="42"/>
        <v>掲載ページ</v>
      </c>
      <c r="S283" s="361" t="str">
        <f t="shared" si="40"/>
        <v>マニュアル</v>
      </c>
      <c r="T283" s="362" t="str">
        <f t="shared" si="41"/>
        <v>産地戦略</v>
      </c>
      <c r="U283" s="164" t="s">
        <v>819</v>
      </c>
      <c r="V283" s="178" t="s">
        <v>366</v>
      </c>
      <c r="W283" s="149" t="s">
        <v>367</v>
      </c>
    </row>
    <row r="284" spans="1:23" ht="50.1" customHeight="1" x14ac:dyDescent="0.15">
      <c r="A284" s="154" t="s">
        <v>1457</v>
      </c>
      <c r="B284" s="153">
        <v>42</v>
      </c>
      <c r="C284" s="152" t="s">
        <v>1660</v>
      </c>
      <c r="D284" s="160" t="s">
        <v>347</v>
      </c>
      <c r="E284" s="159" t="s">
        <v>368</v>
      </c>
      <c r="F284" s="159" t="s">
        <v>369</v>
      </c>
      <c r="G284" s="159" t="s">
        <v>31</v>
      </c>
      <c r="H284" s="157" t="s">
        <v>23</v>
      </c>
      <c r="I284" s="157"/>
      <c r="J284" s="158"/>
      <c r="K284" s="157"/>
      <c r="L284" s="157"/>
      <c r="M284" s="157"/>
      <c r="N284" s="157"/>
      <c r="O284" s="157"/>
      <c r="P284" s="349" t="s">
        <v>1661</v>
      </c>
      <c r="Q284" s="349" t="s">
        <v>1662</v>
      </c>
      <c r="R284" s="361" t="str">
        <f t="shared" si="42"/>
        <v>掲載ページ</v>
      </c>
      <c r="S284" s="361" t="str">
        <f t="shared" si="40"/>
        <v>マニュアル</v>
      </c>
      <c r="T284" s="362" t="str">
        <f t="shared" si="41"/>
        <v>産地戦略</v>
      </c>
      <c r="U284" s="164" t="s">
        <v>819</v>
      </c>
      <c r="V284" s="178" t="s">
        <v>370</v>
      </c>
      <c r="W284" s="149" t="s">
        <v>371</v>
      </c>
    </row>
    <row r="285" spans="1:23" ht="50.1" customHeight="1" x14ac:dyDescent="0.15">
      <c r="A285" s="148" t="s">
        <v>1456</v>
      </c>
      <c r="B285" s="147">
        <v>42</v>
      </c>
      <c r="C285" s="146" t="s">
        <v>1458</v>
      </c>
      <c r="D285" s="352" t="s">
        <v>816</v>
      </c>
      <c r="E285" s="353" t="s">
        <v>348</v>
      </c>
      <c r="F285" s="353" t="s">
        <v>763</v>
      </c>
      <c r="G285" s="353" t="s">
        <v>417</v>
      </c>
      <c r="H285" s="145" t="s">
        <v>114</v>
      </c>
      <c r="I285" s="145" t="s">
        <v>400</v>
      </c>
      <c r="J285" s="145" t="s">
        <v>400</v>
      </c>
      <c r="K285" s="145" t="s">
        <v>400</v>
      </c>
      <c r="L285" s="145" t="s">
        <v>400</v>
      </c>
      <c r="M285" s="145" t="s">
        <v>400</v>
      </c>
      <c r="N285" s="145" t="s">
        <v>400</v>
      </c>
      <c r="O285" s="145" t="s">
        <v>400</v>
      </c>
      <c r="P285" s="348" t="s">
        <v>817</v>
      </c>
      <c r="Q285" s="348" t="s">
        <v>818</v>
      </c>
      <c r="R285" s="361" t="str">
        <f t="shared" si="42"/>
        <v>掲載ページ</v>
      </c>
      <c r="S285" s="361" t="str">
        <f t="shared" si="40"/>
        <v>マニュアル</v>
      </c>
      <c r="T285" s="362" t="str">
        <f t="shared" si="41"/>
        <v>産地戦略</v>
      </c>
      <c r="U285" s="177" t="s">
        <v>819</v>
      </c>
      <c r="V285" s="173" t="s">
        <v>820</v>
      </c>
      <c r="W285" s="172" t="s">
        <v>821</v>
      </c>
    </row>
    <row r="286" spans="1:23" ht="50.1" customHeight="1" x14ac:dyDescent="0.15">
      <c r="A286" s="148" t="s">
        <v>1456</v>
      </c>
      <c r="B286" s="147">
        <v>42</v>
      </c>
      <c r="C286" s="146">
        <v>3</v>
      </c>
      <c r="D286" s="352" t="s">
        <v>816</v>
      </c>
      <c r="E286" s="353" t="s">
        <v>348</v>
      </c>
      <c r="F286" s="353" t="s">
        <v>517</v>
      </c>
      <c r="G286" s="353" t="s">
        <v>417</v>
      </c>
      <c r="H286" s="145" t="s">
        <v>114</v>
      </c>
      <c r="I286" s="145" t="s">
        <v>400</v>
      </c>
      <c r="J286" s="145" t="s">
        <v>400</v>
      </c>
      <c r="K286" s="145" t="s">
        <v>400</v>
      </c>
      <c r="L286" s="145" t="s">
        <v>400</v>
      </c>
      <c r="M286" s="145" t="s">
        <v>400</v>
      </c>
      <c r="N286" s="145" t="s">
        <v>400</v>
      </c>
      <c r="O286" s="145" t="s">
        <v>400</v>
      </c>
      <c r="P286" s="348" t="s">
        <v>817</v>
      </c>
      <c r="Q286" s="348" t="s">
        <v>818</v>
      </c>
      <c r="R286" s="361" t="str">
        <f t="shared" si="42"/>
        <v>掲載ページ</v>
      </c>
      <c r="S286" s="361" t="str">
        <f t="shared" si="40"/>
        <v>マニュアル</v>
      </c>
      <c r="T286" s="362" t="str">
        <f t="shared" si="41"/>
        <v>産地戦略</v>
      </c>
      <c r="U286" s="174" t="s">
        <v>819</v>
      </c>
      <c r="V286" s="177" t="s">
        <v>820</v>
      </c>
      <c r="W286" s="176" t="s">
        <v>822</v>
      </c>
    </row>
    <row r="287" spans="1:23" ht="50.1" customHeight="1" x14ac:dyDescent="0.15">
      <c r="A287" s="62" t="s">
        <v>948</v>
      </c>
      <c r="B287" s="63">
        <v>42</v>
      </c>
      <c r="C287" s="111">
        <v>5</v>
      </c>
      <c r="D287" s="128" t="s">
        <v>347</v>
      </c>
      <c r="E287" s="121" t="s">
        <v>1399</v>
      </c>
      <c r="F287" s="121" t="s">
        <v>1043</v>
      </c>
      <c r="G287" s="121" t="s">
        <v>1042</v>
      </c>
      <c r="H287" s="121" t="s">
        <v>114</v>
      </c>
      <c r="I287" s="121"/>
      <c r="J287" s="121"/>
      <c r="K287" s="121"/>
      <c r="L287" s="121"/>
      <c r="M287" s="121"/>
      <c r="N287" s="121"/>
      <c r="O287" s="121"/>
      <c r="P287" s="345" t="s">
        <v>1400</v>
      </c>
      <c r="Q287" s="345" t="s">
        <v>1400</v>
      </c>
      <c r="R287" s="361" t="str">
        <f t="shared" si="42"/>
        <v>掲載ページ</v>
      </c>
      <c r="S287" s="361" t="str">
        <f t="shared" si="40"/>
        <v>マニュアル</v>
      </c>
      <c r="T287" s="362" t="str">
        <f t="shared" si="41"/>
        <v>産地戦略</v>
      </c>
      <c r="U287" s="80" t="s">
        <v>1385</v>
      </c>
      <c r="V287" s="112" t="s">
        <v>1401</v>
      </c>
      <c r="W287" s="175" t="s">
        <v>1402</v>
      </c>
    </row>
    <row r="288" spans="1:23" ht="50.1" customHeight="1" x14ac:dyDescent="0.15">
      <c r="A288" s="148" t="s">
        <v>1456</v>
      </c>
      <c r="B288" s="147">
        <v>42</v>
      </c>
      <c r="C288" s="146" t="s">
        <v>1463</v>
      </c>
      <c r="D288" s="352" t="s">
        <v>816</v>
      </c>
      <c r="E288" s="353" t="s">
        <v>823</v>
      </c>
      <c r="F288" s="353" t="s">
        <v>824</v>
      </c>
      <c r="G288" s="353" t="s">
        <v>824</v>
      </c>
      <c r="H288" s="145" t="s">
        <v>400</v>
      </c>
      <c r="I288" s="145" t="s">
        <v>114</v>
      </c>
      <c r="J288" s="145" t="s">
        <v>400</v>
      </c>
      <c r="K288" s="145" t="s">
        <v>400</v>
      </c>
      <c r="L288" s="145" t="s">
        <v>114</v>
      </c>
      <c r="M288" s="145" t="s">
        <v>400</v>
      </c>
      <c r="N288" s="145" t="s">
        <v>400</v>
      </c>
      <c r="O288" s="145" t="s">
        <v>400</v>
      </c>
      <c r="P288" s="348" t="s">
        <v>825</v>
      </c>
      <c r="Q288" s="348" t="s">
        <v>826</v>
      </c>
      <c r="R288" s="361" t="str">
        <f t="shared" si="42"/>
        <v>掲載ページ</v>
      </c>
      <c r="S288" s="361" t="str">
        <f t="shared" si="40"/>
        <v>マニュアル</v>
      </c>
      <c r="T288" s="362" t="str">
        <f t="shared" si="41"/>
        <v>産地戦略</v>
      </c>
      <c r="U288" s="174" t="s">
        <v>819</v>
      </c>
      <c r="V288" s="173" t="s">
        <v>827</v>
      </c>
      <c r="W288" s="172" t="s">
        <v>828</v>
      </c>
    </row>
    <row r="289" spans="1:23" ht="50.1" customHeight="1" x14ac:dyDescent="0.15">
      <c r="A289" s="62" t="s">
        <v>948</v>
      </c>
      <c r="B289" s="63">
        <v>42</v>
      </c>
      <c r="C289" s="111">
        <v>7</v>
      </c>
      <c r="D289" s="128" t="s">
        <v>347</v>
      </c>
      <c r="E289" s="121" t="s">
        <v>1403</v>
      </c>
      <c r="F289" s="121" t="s">
        <v>1404</v>
      </c>
      <c r="G289" s="121" t="s">
        <v>1055</v>
      </c>
      <c r="H289" s="121"/>
      <c r="I289" s="121" t="s">
        <v>114</v>
      </c>
      <c r="J289" s="121"/>
      <c r="K289" s="121"/>
      <c r="L289" s="121"/>
      <c r="M289" s="121"/>
      <c r="N289" s="121"/>
      <c r="O289" s="121"/>
      <c r="P289" s="345" t="s">
        <v>1405</v>
      </c>
      <c r="Q289" s="345"/>
      <c r="R289" s="361" t="str">
        <f t="shared" si="42"/>
        <v>掲載ページ</v>
      </c>
      <c r="S289" s="361" t="str">
        <f t="shared" si="40"/>
        <v>マニュアル</v>
      </c>
      <c r="T289" s="362" t="str">
        <f t="shared" si="41"/>
        <v>産地戦略</v>
      </c>
      <c r="U289" s="80" t="s">
        <v>1385</v>
      </c>
      <c r="V289" s="64" t="s">
        <v>1406</v>
      </c>
      <c r="W289" s="71" t="s">
        <v>1407</v>
      </c>
    </row>
    <row r="290" spans="1:23" ht="50.1" customHeight="1" x14ac:dyDescent="0.15">
      <c r="A290" s="148" t="s">
        <v>1456</v>
      </c>
      <c r="B290" s="147">
        <v>42</v>
      </c>
      <c r="C290" s="146" t="s">
        <v>955</v>
      </c>
      <c r="D290" s="352" t="s">
        <v>816</v>
      </c>
      <c r="E290" s="353" t="s">
        <v>829</v>
      </c>
      <c r="F290" s="353" t="s">
        <v>265</v>
      </c>
      <c r="G290" s="353" t="s">
        <v>265</v>
      </c>
      <c r="H290" s="145" t="s">
        <v>400</v>
      </c>
      <c r="I290" s="145" t="s">
        <v>114</v>
      </c>
      <c r="J290" s="145" t="s">
        <v>400</v>
      </c>
      <c r="K290" s="145" t="s">
        <v>400</v>
      </c>
      <c r="L290" s="145" t="s">
        <v>400</v>
      </c>
      <c r="M290" s="145" t="s">
        <v>400</v>
      </c>
      <c r="N290" s="145" t="s">
        <v>400</v>
      </c>
      <c r="O290" s="145" t="s">
        <v>400</v>
      </c>
      <c r="P290" s="348" t="s">
        <v>830</v>
      </c>
      <c r="Q290" s="348" t="s">
        <v>831</v>
      </c>
      <c r="R290" s="361" t="str">
        <f t="shared" si="42"/>
        <v>掲載ページ</v>
      </c>
      <c r="S290" s="361" t="str">
        <f t="shared" si="40"/>
        <v>マニュアル</v>
      </c>
      <c r="T290" s="362" t="str">
        <f t="shared" si="41"/>
        <v>産地戦略</v>
      </c>
      <c r="U290" s="174" t="s">
        <v>819</v>
      </c>
      <c r="V290" s="173" t="s">
        <v>832</v>
      </c>
      <c r="W290" s="172" t="s">
        <v>833</v>
      </c>
    </row>
    <row r="291" spans="1:23" ht="50.1" customHeight="1" x14ac:dyDescent="0.15">
      <c r="A291" s="37" t="s">
        <v>848</v>
      </c>
      <c r="B291" s="76">
        <v>42</v>
      </c>
      <c r="C291" s="107">
        <v>1</v>
      </c>
      <c r="D291" s="140" t="s">
        <v>816</v>
      </c>
      <c r="E291" s="121" t="s">
        <v>1382</v>
      </c>
      <c r="F291" s="121" t="s">
        <v>479</v>
      </c>
      <c r="G291" s="121" t="s">
        <v>31</v>
      </c>
      <c r="H291" s="121" t="s">
        <v>114</v>
      </c>
      <c r="I291" s="121"/>
      <c r="J291" s="121"/>
      <c r="K291" s="121"/>
      <c r="L291" s="121"/>
      <c r="M291" s="121"/>
      <c r="N291" s="121"/>
      <c r="O291" s="121"/>
      <c r="P291" s="345" t="s">
        <v>1383</v>
      </c>
      <c r="Q291" s="345" t="s">
        <v>1384</v>
      </c>
      <c r="R291" s="361" t="str">
        <f t="shared" si="42"/>
        <v>掲載ページ</v>
      </c>
      <c r="S291" s="361" t="str">
        <f t="shared" si="40"/>
        <v>マニュアル</v>
      </c>
      <c r="T291" s="362" t="str">
        <f t="shared" si="41"/>
        <v>産地戦略</v>
      </c>
      <c r="U291" s="120" t="s">
        <v>1385</v>
      </c>
      <c r="V291" s="90" t="s">
        <v>1386</v>
      </c>
      <c r="W291" s="91" t="s">
        <v>1387</v>
      </c>
    </row>
    <row r="292" spans="1:23" ht="50.1" customHeight="1" x14ac:dyDescent="0.15">
      <c r="A292" s="37" t="s">
        <v>848</v>
      </c>
      <c r="B292" s="76">
        <v>42</v>
      </c>
      <c r="C292" s="107">
        <v>2</v>
      </c>
      <c r="D292" s="140" t="s">
        <v>816</v>
      </c>
      <c r="E292" s="121" t="s">
        <v>1388</v>
      </c>
      <c r="F292" s="121" t="s">
        <v>1389</v>
      </c>
      <c r="G292" s="121" t="s">
        <v>1156</v>
      </c>
      <c r="H292" s="121"/>
      <c r="I292" s="121"/>
      <c r="J292" s="121"/>
      <c r="K292" s="121"/>
      <c r="L292" s="121"/>
      <c r="M292" s="121"/>
      <c r="N292" s="121"/>
      <c r="O292" s="121" t="s">
        <v>114</v>
      </c>
      <c r="P292" s="345" t="s">
        <v>1390</v>
      </c>
      <c r="Q292" s="345" t="s">
        <v>1390</v>
      </c>
      <c r="R292" s="361" t="str">
        <f t="shared" si="42"/>
        <v>掲載ページ</v>
      </c>
      <c r="S292" s="361" t="str">
        <f t="shared" si="40"/>
        <v>マニュアル</v>
      </c>
      <c r="T292" s="362" t="str">
        <f t="shared" si="41"/>
        <v>産地戦略</v>
      </c>
      <c r="U292" s="120" t="s">
        <v>1385</v>
      </c>
      <c r="V292" s="90" t="s">
        <v>1391</v>
      </c>
      <c r="W292" s="91" t="s">
        <v>1392</v>
      </c>
    </row>
    <row r="293" spans="1:23" ht="50.1" customHeight="1" x14ac:dyDescent="0.15">
      <c r="A293" s="37" t="s">
        <v>848</v>
      </c>
      <c r="B293" s="76">
        <v>42</v>
      </c>
      <c r="C293" s="107">
        <v>3</v>
      </c>
      <c r="D293" s="140" t="s">
        <v>816</v>
      </c>
      <c r="E293" s="121" t="s">
        <v>1393</v>
      </c>
      <c r="F293" s="121" t="s">
        <v>1394</v>
      </c>
      <c r="G293" s="121" t="s">
        <v>451</v>
      </c>
      <c r="H293" s="121" t="s">
        <v>114</v>
      </c>
      <c r="I293" s="121"/>
      <c r="J293" s="121"/>
      <c r="K293" s="121"/>
      <c r="L293" s="121"/>
      <c r="M293" s="121"/>
      <c r="N293" s="121"/>
      <c r="O293" s="171"/>
      <c r="P293" s="345" t="s">
        <v>1395</v>
      </c>
      <c r="Q293" s="345" t="s">
        <v>1396</v>
      </c>
      <c r="R293" s="361" t="str">
        <f t="shared" si="42"/>
        <v>掲載ページ</v>
      </c>
      <c r="S293" s="361" t="str">
        <f t="shared" si="40"/>
        <v>マニュアル</v>
      </c>
      <c r="T293" s="362" t="str">
        <f t="shared" si="41"/>
        <v>産地戦略</v>
      </c>
      <c r="U293" s="120" t="s">
        <v>1385</v>
      </c>
      <c r="V293" s="90" t="s">
        <v>1397</v>
      </c>
      <c r="W293" s="91" t="s">
        <v>1398</v>
      </c>
    </row>
    <row r="294" spans="1:23" ht="50.1" customHeight="1" x14ac:dyDescent="0.15">
      <c r="A294" s="37" t="s">
        <v>848</v>
      </c>
      <c r="B294" s="76">
        <v>42</v>
      </c>
      <c r="C294" s="107">
        <v>9</v>
      </c>
      <c r="D294" s="140" t="s">
        <v>816</v>
      </c>
      <c r="E294" s="121" t="s">
        <v>355</v>
      </c>
      <c r="F294" s="121" t="s">
        <v>1408</v>
      </c>
      <c r="G294" s="121" t="s">
        <v>666</v>
      </c>
      <c r="H294" s="121" t="s">
        <v>114</v>
      </c>
      <c r="I294" s="121"/>
      <c r="J294" s="121"/>
      <c r="K294" s="121"/>
      <c r="L294" s="121"/>
      <c r="M294" s="121"/>
      <c r="N294" s="121"/>
      <c r="O294" s="121"/>
      <c r="P294" s="345" t="s">
        <v>1409</v>
      </c>
      <c r="Q294" s="345" t="s">
        <v>1410</v>
      </c>
      <c r="R294" s="361" t="str">
        <f t="shared" si="42"/>
        <v>掲載ページ</v>
      </c>
      <c r="S294" s="361" t="str">
        <f t="shared" si="40"/>
        <v>マニュアル</v>
      </c>
      <c r="T294" s="362" t="str">
        <f t="shared" si="41"/>
        <v>産地戦略</v>
      </c>
      <c r="U294" s="120" t="s">
        <v>1385</v>
      </c>
      <c r="V294" s="90" t="s">
        <v>1411</v>
      </c>
      <c r="W294" s="91" t="s">
        <v>1412</v>
      </c>
    </row>
    <row r="295" spans="1:23" ht="99.95" customHeight="1" x14ac:dyDescent="0.15">
      <c r="A295" s="37" t="s">
        <v>848</v>
      </c>
      <c r="B295" s="76">
        <v>43</v>
      </c>
      <c r="C295" s="107">
        <v>1</v>
      </c>
      <c r="D295" s="140" t="s">
        <v>1413</v>
      </c>
      <c r="E295" s="121" t="s">
        <v>1414</v>
      </c>
      <c r="F295" s="121" t="s">
        <v>265</v>
      </c>
      <c r="G295" s="121" t="s">
        <v>265</v>
      </c>
      <c r="H295" s="121"/>
      <c r="I295" s="121"/>
      <c r="J295" s="121" t="s">
        <v>114</v>
      </c>
      <c r="K295" s="121" t="s">
        <v>114</v>
      </c>
      <c r="L295" s="121"/>
      <c r="M295" s="121"/>
      <c r="N295" s="121"/>
      <c r="O295" s="121"/>
      <c r="P295" s="345" t="s">
        <v>1415</v>
      </c>
      <c r="Q295" s="345" t="s">
        <v>1416</v>
      </c>
      <c r="R295" s="361" t="str">
        <f t="shared" si="42"/>
        <v>準備中</v>
      </c>
      <c r="S295" s="361" t="str">
        <f>IF(OR(V295="",V295="準備中"),"準備中",HYPERLINK(V295,S$5))</f>
        <v>準備中</v>
      </c>
      <c r="T295" s="362" t="str">
        <f>IF(OR(W295="",W295="準備中"),"準備中",HYPERLINK(W295,T$5))</f>
        <v>準備中</v>
      </c>
      <c r="U295" s="61" t="s">
        <v>1107</v>
      </c>
      <c r="V295" s="170" t="s">
        <v>1107</v>
      </c>
      <c r="W295" s="60" t="s">
        <v>1107</v>
      </c>
    </row>
    <row r="296" spans="1:23" ht="50.1" customHeight="1" x14ac:dyDescent="0.15">
      <c r="A296" s="62" t="s">
        <v>948</v>
      </c>
      <c r="B296" s="63">
        <v>44</v>
      </c>
      <c r="C296" s="111">
        <v>1</v>
      </c>
      <c r="D296" s="128" t="s">
        <v>1417</v>
      </c>
      <c r="E296" s="121" t="s">
        <v>1418</v>
      </c>
      <c r="F296" s="121" t="s">
        <v>1043</v>
      </c>
      <c r="G296" s="121" t="s">
        <v>1042</v>
      </c>
      <c r="H296" s="121" t="s">
        <v>114</v>
      </c>
      <c r="I296" s="121"/>
      <c r="J296" s="121"/>
      <c r="K296" s="121"/>
      <c r="L296" s="121"/>
      <c r="M296" s="121"/>
      <c r="N296" s="121"/>
      <c r="O296" s="121"/>
      <c r="P296" s="345" t="s">
        <v>1419</v>
      </c>
      <c r="Q296" s="345" t="s">
        <v>1420</v>
      </c>
      <c r="R296" s="361" t="str">
        <f t="shared" si="42"/>
        <v>掲載ページ</v>
      </c>
      <c r="S296" s="361" t="str">
        <f t="shared" si="40"/>
        <v>マニュアル</v>
      </c>
      <c r="T296" s="362" t="str">
        <f t="shared" si="41"/>
        <v>産地戦略</v>
      </c>
      <c r="U296" s="79" t="s">
        <v>1421</v>
      </c>
      <c r="V296" s="72" t="s">
        <v>1422</v>
      </c>
      <c r="W296" s="73" t="s">
        <v>1423</v>
      </c>
    </row>
    <row r="297" spans="1:23" ht="99.95" customHeight="1" x14ac:dyDescent="0.15">
      <c r="A297" s="62" t="s">
        <v>948</v>
      </c>
      <c r="B297" s="63">
        <v>44</v>
      </c>
      <c r="C297" s="110">
        <v>2</v>
      </c>
      <c r="D297" s="127" t="s">
        <v>1417</v>
      </c>
      <c r="E297" s="141" t="s">
        <v>1424</v>
      </c>
      <c r="F297" s="121" t="s">
        <v>1425</v>
      </c>
      <c r="G297" s="121" t="s">
        <v>1042</v>
      </c>
      <c r="H297" s="121" t="s">
        <v>114</v>
      </c>
      <c r="I297" s="121"/>
      <c r="J297" s="121"/>
      <c r="K297" s="121"/>
      <c r="L297" s="121"/>
      <c r="M297" s="121"/>
      <c r="N297" s="121"/>
      <c r="O297" s="121"/>
      <c r="P297" s="345" t="s">
        <v>1426</v>
      </c>
      <c r="Q297" s="345" t="s">
        <v>1663</v>
      </c>
      <c r="R297" s="361" t="str">
        <f t="shared" si="42"/>
        <v>掲載ページ</v>
      </c>
      <c r="S297" s="361" t="str">
        <f t="shared" si="40"/>
        <v>マニュアル</v>
      </c>
      <c r="T297" s="362" t="str">
        <f t="shared" si="41"/>
        <v>産地戦略</v>
      </c>
      <c r="U297" s="113" t="s">
        <v>1427</v>
      </c>
      <c r="V297" s="65" t="s">
        <v>1428</v>
      </c>
      <c r="W297" s="66" t="s">
        <v>1429</v>
      </c>
    </row>
    <row r="298" spans="1:23" ht="50.1" customHeight="1" x14ac:dyDescent="0.15">
      <c r="A298" s="148" t="s">
        <v>1457</v>
      </c>
      <c r="B298" s="147">
        <v>45</v>
      </c>
      <c r="C298" s="146" t="s">
        <v>1458</v>
      </c>
      <c r="D298" s="352" t="s">
        <v>834</v>
      </c>
      <c r="E298" s="353" t="s">
        <v>835</v>
      </c>
      <c r="F298" s="353" t="s">
        <v>836</v>
      </c>
      <c r="G298" s="353" t="s">
        <v>837</v>
      </c>
      <c r="H298" s="145" t="s">
        <v>400</v>
      </c>
      <c r="I298" s="145" t="s">
        <v>400</v>
      </c>
      <c r="J298" s="145" t="s">
        <v>400</v>
      </c>
      <c r="K298" s="145" t="s">
        <v>400</v>
      </c>
      <c r="L298" s="145" t="s">
        <v>114</v>
      </c>
      <c r="M298" s="145" t="s">
        <v>400</v>
      </c>
      <c r="N298" s="145" t="s">
        <v>400</v>
      </c>
      <c r="O298" s="145" t="s">
        <v>400</v>
      </c>
      <c r="P298" s="348" t="s">
        <v>838</v>
      </c>
      <c r="Q298" s="348" t="s">
        <v>476</v>
      </c>
      <c r="R298" s="361" t="str">
        <f t="shared" si="42"/>
        <v>掲載ページ</v>
      </c>
      <c r="S298" s="361" t="str">
        <f t="shared" si="40"/>
        <v>マニュアル</v>
      </c>
      <c r="T298" s="362" t="str">
        <f t="shared" si="41"/>
        <v>準備中</v>
      </c>
      <c r="U298" s="169" t="s">
        <v>839</v>
      </c>
      <c r="V298" s="150" t="s">
        <v>839</v>
      </c>
      <c r="W298" s="168"/>
    </row>
    <row r="299" spans="1:23" ht="50.1" customHeight="1" x14ac:dyDescent="0.15">
      <c r="A299" s="37" t="s">
        <v>848</v>
      </c>
      <c r="B299" s="76">
        <v>45</v>
      </c>
      <c r="C299" s="107">
        <v>4</v>
      </c>
      <c r="D299" s="140" t="s">
        <v>834</v>
      </c>
      <c r="E299" s="121" t="s">
        <v>1430</v>
      </c>
      <c r="F299" s="121" t="s">
        <v>68</v>
      </c>
      <c r="G299" s="121" t="s">
        <v>451</v>
      </c>
      <c r="H299" s="121"/>
      <c r="I299" s="121" t="s">
        <v>114</v>
      </c>
      <c r="J299" s="121"/>
      <c r="K299" s="121"/>
      <c r="L299" s="121" t="s">
        <v>114</v>
      </c>
      <c r="M299" s="121"/>
      <c r="N299" s="121"/>
      <c r="O299" s="121"/>
      <c r="P299" s="345" t="s">
        <v>1431</v>
      </c>
      <c r="Q299" s="345" t="s">
        <v>1432</v>
      </c>
      <c r="R299" s="361" t="str">
        <f t="shared" si="42"/>
        <v>掲載ページ</v>
      </c>
      <c r="S299" s="361" t="str">
        <f t="shared" si="40"/>
        <v>マニュアル</v>
      </c>
      <c r="T299" s="362" t="str">
        <f t="shared" si="41"/>
        <v>産地戦略</v>
      </c>
      <c r="U299" s="120" t="s">
        <v>1433</v>
      </c>
      <c r="V299" s="90" t="s">
        <v>1433</v>
      </c>
      <c r="W299" s="91" t="s">
        <v>1433</v>
      </c>
    </row>
    <row r="300" spans="1:23" ht="50.1" customHeight="1" x14ac:dyDescent="0.15">
      <c r="A300" s="154" t="s">
        <v>1457</v>
      </c>
      <c r="B300" s="153">
        <v>46</v>
      </c>
      <c r="C300" s="152" t="s">
        <v>849</v>
      </c>
      <c r="D300" s="399" t="s">
        <v>372</v>
      </c>
      <c r="E300" s="402" t="s">
        <v>373</v>
      </c>
      <c r="F300" s="400" t="s">
        <v>374</v>
      </c>
      <c r="G300" s="402" t="s">
        <v>31</v>
      </c>
      <c r="H300" s="401" t="s">
        <v>23</v>
      </c>
      <c r="I300" s="401"/>
      <c r="J300" s="400"/>
      <c r="K300" s="401"/>
      <c r="L300" s="401"/>
      <c r="M300" s="401"/>
      <c r="N300" s="401"/>
      <c r="O300" s="401"/>
      <c r="P300" s="398" t="s">
        <v>1664</v>
      </c>
      <c r="Q300" s="398" t="s">
        <v>1665</v>
      </c>
      <c r="R300" s="394" t="str">
        <f t="shared" si="42"/>
        <v>掲載ページ</v>
      </c>
      <c r="S300" s="361" t="str">
        <f>IF(OR(V300="","準備中"),"準備中",HYPERLINK(V300,"マニュアル（土壌還元消毒①）"))</f>
        <v>マニュアル（土壌還元消毒①）</v>
      </c>
      <c r="T300" s="395" t="str">
        <f t="shared" ref="T300:T307" si="43">IF(OR(W300="","準備中"),"準備中",HYPERLINK(W300,T$5))</f>
        <v>産地戦略</v>
      </c>
      <c r="U300" s="164" t="s">
        <v>1666</v>
      </c>
      <c r="V300" s="166" t="s">
        <v>375</v>
      </c>
      <c r="W300" s="165" t="s">
        <v>376</v>
      </c>
    </row>
    <row r="301" spans="1:23" ht="50.1" customHeight="1" x14ac:dyDescent="0.15">
      <c r="A301" s="154" t="s">
        <v>1457</v>
      </c>
      <c r="B301" s="153">
        <v>46</v>
      </c>
      <c r="C301" s="152" t="s">
        <v>849</v>
      </c>
      <c r="D301" s="399"/>
      <c r="E301" s="402"/>
      <c r="F301" s="400"/>
      <c r="G301" s="402"/>
      <c r="H301" s="401"/>
      <c r="I301" s="401"/>
      <c r="J301" s="400"/>
      <c r="K301" s="401"/>
      <c r="L301" s="401"/>
      <c r="M301" s="401"/>
      <c r="N301" s="401"/>
      <c r="O301" s="401"/>
      <c r="P301" s="398"/>
      <c r="Q301" s="398"/>
      <c r="R301" s="394"/>
      <c r="S301" s="361" t="str">
        <f>IF(OR(V301="","準備中"),"準備中",HYPERLINK(V301,"マニュアル（土壌還元消毒②）"))</f>
        <v>マニュアル（土壌還元消毒②）</v>
      </c>
      <c r="T301" s="395"/>
      <c r="U301" s="151"/>
      <c r="V301" s="166" t="s">
        <v>377</v>
      </c>
      <c r="W301" s="167"/>
    </row>
    <row r="302" spans="1:23" ht="50.1" customHeight="1" x14ac:dyDescent="0.15">
      <c r="A302" s="154" t="s">
        <v>1457</v>
      </c>
      <c r="B302" s="153">
        <v>46</v>
      </c>
      <c r="C302" s="152" t="s">
        <v>849</v>
      </c>
      <c r="D302" s="399"/>
      <c r="E302" s="402"/>
      <c r="F302" s="400"/>
      <c r="G302" s="402"/>
      <c r="H302" s="401"/>
      <c r="I302" s="401"/>
      <c r="J302" s="400"/>
      <c r="K302" s="401"/>
      <c r="L302" s="401"/>
      <c r="M302" s="401"/>
      <c r="N302" s="401"/>
      <c r="O302" s="401"/>
      <c r="P302" s="398"/>
      <c r="Q302" s="398"/>
      <c r="R302" s="394"/>
      <c r="S302" s="361" t="str">
        <f>IF(OR(V302="","準備中"),"準備中",HYPERLINK(V302,"マニュアル（天敵①）"))</f>
        <v>マニュアル（天敵①）</v>
      </c>
      <c r="T302" s="395"/>
      <c r="U302" s="151"/>
      <c r="V302" s="166" t="s">
        <v>378</v>
      </c>
      <c r="W302" s="165"/>
    </row>
    <row r="303" spans="1:23" ht="50.1" customHeight="1" x14ac:dyDescent="0.15">
      <c r="A303" s="154" t="s">
        <v>1457</v>
      </c>
      <c r="B303" s="153">
        <v>46</v>
      </c>
      <c r="C303" s="152" t="s">
        <v>849</v>
      </c>
      <c r="D303" s="399"/>
      <c r="E303" s="402"/>
      <c r="F303" s="400"/>
      <c r="G303" s="402"/>
      <c r="H303" s="401"/>
      <c r="I303" s="401"/>
      <c r="J303" s="400"/>
      <c r="K303" s="401"/>
      <c r="L303" s="401"/>
      <c r="M303" s="401"/>
      <c r="N303" s="401"/>
      <c r="O303" s="401"/>
      <c r="P303" s="398"/>
      <c r="Q303" s="398"/>
      <c r="R303" s="394"/>
      <c r="S303" s="361" t="str">
        <f>IF(OR(V303="","準備中"),"準備中",HYPERLINK(V303,"マニュアル（天敵②）"))</f>
        <v>マニュアル（天敵②）</v>
      </c>
      <c r="T303" s="395"/>
      <c r="U303" s="151"/>
      <c r="V303" s="166" t="s">
        <v>379</v>
      </c>
      <c r="W303" s="165"/>
    </row>
    <row r="304" spans="1:23" ht="50.1" customHeight="1" x14ac:dyDescent="0.15">
      <c r="A304" s="154" t="s">
        <v>1457</v>
      </c>
      <c r="B304" s="153">
        <v>46</v>
      </c>
      <c r="C304" s="152" t="s">
        <v>1458</v>
      </c>
      <c r="D304" s="160" t="s">
        <v>372</v>
      </c>
      <c r="E304" s="159" t="s">
        <v>1667</v>
      </c>
      <c r="F304" s="158" t="s">
        <v>380</v>
      </c>
      <c r="G304" s="159" t="s">
        <v>31</v>
      </c>
      <c r="H304" s="157" t="s">
        <v>23</v>
      </c>
      <c r="I304" s="157"/>
      <c r="J304" s="158"/>
      <c r="K304" s="157"/>
      <c r="L304" s="157"/>
      <c r="M304" s="157"/>
      <c r="N304" s="157"/>
      <c r="O304" s="157"/>
      <c r="P304" s="349" t="s">
        <v>1668</v>
      </c>
      <c r="Q304" s="349" t="s">
        <v>1669</v>
      </c>
      <c r="R304" s="361" t="str">
        <f t="shared" si="42"/>
        <v>掲載ページ</v>
      </c>
      <c r="S304" s="361" t="str">
        <f>IF(OR(V304="","準備中"),"準備中",HYPERLINK(V304,S$5))</f>
        <v>マニュアル</v>
      </c>
      <c r="T304" s="362" t="str">
        <f t="shared" si="43"/>
        <v>産地戦略</v>
      </c>
      <c r="U304" s="164" t="s">
        <v>1670</v>
      </c>
      <c r="V304" s="163" t="s">
        <v>381</v>
      </c>
      <c r="W304" s="162" t="s">
        <v>382</v>
      </c>
    </row>
    <row r="305" spans="1:23" ht="50.1" customHeight="1" x14ac:dyDescent="0.15">
      <c r="A305" s="154" t="s">
        <v>1457</v>
      </c>
      <c r="B305" s="153">
        <v>46</v>
      </c>
      <c r="C305" s="152" t="s">
        <v>865</v>
      </c>
      <c r="D305" s="161" t="s">
        <v>372</v>
      </c>
      <c r="E305" s="159" t="s">
        <v>383</v>
      </c>
      <c r="F305" s="158" t="s">
        <v>41</v>
      </c>
      <c r="G305" s="159" t="s">
        <v>42</v>
      </c>
      <c r="H305" s="157" t="s">
        <v>23</v>
      </c>
      <c r="I305" s="158"/>
      <c r="J305" s="157" t="s">
        <v>23</v>
      </c>
      <c r="K305" s="158"/>
      <c r="L305" s="157"/>
      <c r="M305" s="157"/>
      <c r="N305" s="158"/>
      <c r="O305" s="157"/>
      <c r="P305" s="349" t="s">
        <v>1671</v>
      </c>
      <c r="Q305" s="349" t="s">
        <v>1672</v>
      </c>
      <c r="R305" s="361" t="str">
        <f t="shared" si="42"/>
        <v>掲載ページ</v>
      </c>
      <c r="S305" s="361" t="str">
        <f>IF(OR(V305="","準備中"),"準備中",HYPERLINK(V305,S$5))</f>
        <v>マニュアル</v>
      </c>
      <c r="T305" s="362" t="str">
        <f t="shared" si="43"/>
        <v>産地戦略</v>
      </c>
      <c r="U305" s="156" t="s">
        <v>1673</v>
      </c>
      <c r="V305" s="129" t="s">
        <v>384</v>
      </c>
      <c r="W305" s="129" t="s">
        <v>385</v>
      </c>
    </row>
    <row r="306" spans="1:23" ht="50.1" customHeight="1" x14ac:dyDescent="0.15">
      <c r="A306" s="154" t="s">
        <v>1457</v>
      </c>
      <c r="B306" s="153">
        <v>46</v>
      </c>
      <c r="C306" s="152" t="s">
        <v>884</v>
      </c>
      <c r="D306" s="160" t="s">
        <v>372</v>
      </c>
      <c r="E306" s="159" t="s">
        <v>386</v>
      </c>
      <c r="F306" s="158" t="s">
        <v>41</v>
      </c>
      <c r="G306" s="159" t="s">
        <v>42</v>
      </c>
      <c r="H306" s="157" t="s">
        <v>23</v>
      </c>
      <c r="I306" s="158"/>
      <c r="J306" s="157" t="s">
        <v>23</v>
      </c>
      <c r="K306" s="158"/>
      <c r="L306" s="157"/>
      <c r="M306" s="157"/>
      <c r="N306" s="158"/>
      <c r="O306" s="157"/>
      <c r="P306" s="349" t="s">
        <v>1671</v>
      </c>
      <c r="Q306" s="349" t="s">
        <v>1672</v>
      </c>
      <c r="R306" s="361" t="str">
        <f t="shared" si="42"/>
        <v>掲載ページ</v>
      </c>
      <c r="S306" s="361" t="str">
        <f>IF(OR(V306="","準備中"),"準備中",HYPERLINK(V306,S$5))</f>
        <v>マニュアル</v>
      </c>
      <c r="T306" s="362" t="str">
        <f t="shared" si="43"/>
        <v>産地戦略</v>
      </c>
      <c r="U306" s="156" t="s">
        <v>1673</v>
      </c>
      <c r="V306" s="42" t="s">
        <v>384</v>
      </c>
      <c r="W306" s="42" t="s">
        <v>385</v>
      </c>
    </row>
    <row r="307" spans="1:23" ht="50.1" customHeight="1" x14ac:dyDescent="0.15">
      <c r="A307" s="154" t="s">
        <v>1457</v>
      </c>
      <c r="B307" s="153">
        <v>46</v>
      </c>
      <c r="C307" s="152" t="s">
        <v>903</v>
      </c>
      <c r="D307" s="399" t="s">
        <v>372</v>
      </c>
      <c r="E307" s="402" t="s">
        <v>387</v>
      </c>
      <c r="F307" s="400" t="s">
        <v>388</v>
      </c>
      <c r="G307" s="402" t="s">
        <v>389</v>
      </c>
      <c r="H307" s="401"/>
      <c r="I307" s="401" t="s">
        <v>23</v>
      </c>
      <c r="J307" s="401" t="s">
        <v>23</v>
      </c>
      <c r="K307" s="401"/>
      <c r="L307" s="401"/>
      <c r="M307" s="401"/>
      <c r="N307" s="401"/>
      <c r="O307" s="401"/>
      <c r="P307" s="398" t="s">
        <v>1674</v>
      </c>
      <c r="Q307" s="398" t="s">
        <v>1675</v>
      </c>
      <c r="R307" s="394" t="str">
        <f>IF(OR(U307="",U307="準備中"),"準備中",HYPERLINK(U307,R$5))</f>
        <v>掲載ページ</v>
      </c>
      <c r="S307" s="361" t="str">
        <f>IF(OR(V307="","準備中"),"準備中",HYPERLINK(V307,"マニュアル（施肥体系）"))</f>
        <v>マニュアル（施肥体系）</v>
      </c>
      <c r="T307" s="395" t="str">
        <f t="shared" si="43"/>
        <v>産地戦略</v>
      </c>
      <c r="U307" s="155" t="s">
        <v>1676</v>
      </c>
      <c r="V307" s="39" t="s">
        <v>390</v>
      </c>
      <c r="W307" s="42" t="s">
        <v>391</v>
      </c>
    </row>
    <row r="308" spans="1:23" ht="50.1" customHeight="1" x14ac:dyDescent="0.15">
      <c r="A308" s="154" t="s">
        <v>1457</v>
      </c>
      <c r="B308" s="153">
        <v>46</v>
      </c>
      <c r="C308" s="152" t="s">
        <v>903</v>
      </c>
      <c r="D308" s="399"/>
      <c r="E308" s="402"/>
      <c r="F308" s="400"/>
      <c r="G308" s="402"/>
      <c r="H308" s="401"/>
      <c r="I308" s="401"/>
      <c r="J308" s="401"/>
      <c r="K308" s="401"/>
      <c r="L308" s="401"/>
      <c r="M308" s="401"/>
      <c r="N308" s="401"/>
      <c r="O308" s="401"/>
      <c r="P308" s="398"/>
      <c r="Q308" s="398"/>
      <c r="R308" s="394"/>
      <c r="S308" s="361" t="str">
        <f>IF(OR(V308="","準備中"),"準備中",HYPERLINK(V308,"マニュアル（省力化防除体系）"))</f>
        <v>マニュアル（省力化防除体系）</v>
      </c>
      <c r="T308" s="395"/>
      <c r="U308" s="151"/>
      <c r="V308" s="150" t="s">
        <v>392</v>
      </c>
      <c r="W308" s="149"/>
    </row>
    <row r="309" spans="1:23" ht="50.1" customHeight="1" x14ac:dyDescent="0.15">
      <c r="A309" s="148" t="s">
        <v>1456</v>
      </c>
      <c r="B309" s="147">
        <v>46</v>
      </c>
      <c r="C309" s="146" t="s">
        <v>849</v>
      </c>
      <c r="D309" s="352" t="s">
        <v>840</v>
      </c>
      <c r="E309" s="353" t="s">
        <v>841</v>
      </c>
      <c r="F309" s="353" t="s">
        <v>842</v>
      </c>
      <c r="G309" s="353" t="s">
        <v>666</v>
      </c>
      <c r="H309" s="145" t="s">
        <v>400</v>
      </c>
      <c r="I309" s="145" t="s">
        <v>114</v>
      </c>
      <c r="J309" s="145" t="s">
        <v>400</v>
      </c>
      <c r="K309" s="145" t="s">
        <v>400</v>
      </c>
      <c r="L309" s="145" t="s">
        <v>400</v>
      </c>
      <c r="M309" s="145" t="s">
        <v>400</v>
      </c>
      <c r="N309" s="145" t="s">
        <v>400</v>
      </c>
      <c r="O309" s="145" t="s">
        <v>400</v>
      </c>
      <c r="P309" s="348" t="s">
        <v>843</v>
      </c>
      <c r="Q309" s="348" t="s">
        <v>844</v>
      </c>
      <c r="R309" s="361" t="str">
        <f>IF(OR(U309="",U309="準備中"),"準備中",HYPERLINK(U309,R$5))</f>
        <v>掲載ページ</v>
      </c>
      <c r="S309" s="361" t="str">
        <f t="shared" ref="S309:T312" si="44">IF(OR(V309="","準備中"),"準備中",HYPERLINK(V309,S$5))</f>
        <v>マニュアル</v>
      </c>
      <c r="T309" s="362" t="str">
        <f t="shared" si="44"/>
        <v>産地戦略</v>
      </c>
      <c r="U309" s="144" t="s">
        <v>845</v>
      </c>
      <c r="V309" s="143" t="s">
        <v>846</v>
      </c>
      <c r="W309" s="142" t="s">
        <v>847</v>
      </c>
    </row>
    <row r="310" spans="1:23" ht="50.1" customHeight="1" x14ac:dyDescent="0.15">
      <c r="A310" s="62" t="s">
        <v>948</v>
      </c>
      <c r="B310" s="63">
        <v>46</v>
      </c>
      <c r="C310" s="110">
        <v>2</v>
      </c>
      <c r="D310" s="127" t="s">
        <v>1434</v>
      </c>
      <c r="E310" s="141" t="s">
        <v>1435</v>
      </c>
      <c r="F310" s="121" t="s">
        <v>1437</v>
      </c>
      <c r="G310" s="121" t="s">
        <v>1436</v>
      </c>
      <c r="H310" s="121"/>
      <c r="I310" s="121" t="s">
        <v>114</v>
      </c>
      <c r="J310" s="121"/>
      <c r="K310" s="121"/>
      <c r="L310" s="121"/>
      <c r="M310" s="121"/>
      <c r="N310" s="121"/>
      <c r="O310" s="121"/>
      <c r="P310" s="345" t="s">
        <v>1438</v>
      </c>
      <c r="Q310" s="345" t="s">
        <v>1438</v>
      </c>
      <c r="R310" s="361" t="str">
        <f t="shared" ref="R310:R312" si="45">IF(OR(U310="",U310="準備中"),"準備中",HYPERLINK(U310,R$5))</f>
        <v>掲載ページ</v>
      </c>
      <c r="S310" s="361" t="str">
        <f t="shared" si="44"/>
        <v>マニュアル</v>
      </c>
      <c r="T310" s="362" t="str">
        <f t="shared" si="44"/>
        <v>産地戦略</v>
      </c>
      <c r="U310" s="114" t="s">
        <v>1439</v>
      </c>
      <c r="V310" s="68" t="s">
        <v>1440</v>
      </c>
      <c r="W310" s="69" t="s">
        <v>1441</v>
      </c>
    </row>
    <row r="311" spans="1:23" ht="50.1" customHeight="1" x14ac:dyDescent="0.15">
      <c r="A311" s="37" t="s">
        <v>848</v>
      </c>
      <c r="B311" s="76">
        <v>46</v>
      </c>
      <c r="C311" s="107">
        <v>3</v>
      </c>
      <c r="D311" s="140" t="s">
        <v>840</v>
      </c>
      <c r="E311" s="121" t="s">
        <v>841</v>
      </c>
      <c r="F311" s="121" t="s">
        <v>1442</v>
      </c>
      <c r="G311" s="121" t="s">
        <v>666</v>
      </c>
      <c r="H311" s="121" t="s">
        <v>114</v>
      </c>
      <c r="I311" s="121"/>
      <c r="J311" s="121"/>
      <c r="K311" s="121"/>
      <c r="L311" s="121"/>
      <c r="M311" s="121"/>
      <c r="N311" s="121"/>
      <c r="O311" s="121"/>
      <c r="P311" s="345" t="s">
        <v>1443</v>
      </c>
      <c r="Q311" s="345" t="s">
        <v>1443</v>
      </c>
      <c r="R311" s="361" t="str">
        <f t="shared" si="45"/>
        <v>掲載ページ</v>
      </c>
      <c r="S311" s="361" t="str">
        <f t="shared" si="44"/>
        <v>マニュアル</v>
      </c>
      <c r="T311" s="362" t="str">
        <f t="shared" si="44"/>
        <v>産地戦略</v>
      </c>
      <c r="U311" s="79" t="s">
        <v>1444</v>
      </c>
      <c r="V311" s="72" t="s">
        <v>1445</v>
      </c>
      <c r="W311" s="73" t="s">
        <v>1446</v>
      </c>
    </row>
    <row r="312" spans="1:23" ht="50.1" customHeight="1" x14ac:dyDescent="0.15">
      <c r="A312" s="37" t="s">
        <v>848</v>
      </c>
      <c r="B312" s="76">
        <v>46</v>
      </c>
      <c r="C312" s="107">
        <v>4</v>
      </c>
      <c r="D312" s="125" t="s">
        <v>840</v>
      </c>
      <c r="E312" s="126" t="s">
        <v>1447</v>
      </c>
      <c r="F312" s="126" t="s">
        <v>1394</v>
      </c>
      <c r="G312" s="126" t="s">
        <v>451</v>
      </c>
      <c r="H312" s="126" t="s">
        <v>114</v>
      </c>
      <c r="I312" s="126" t="s">
        <v>114</v>
      </c>
      <c r="J312" s="126"/>
      <c r="K312" s="126"/>
      <c r="L312" s="126"/>
      <c r="M312" s="126"/>
      <c r="N312" s="126"/>
      <c r="O312" s="126"/>
      <c r="P312" s="347" t="s">
        <v>1448</v>
      </c>
      <c r="Q312" s="347" t="s">
        <v>1449</v>
      </c>
      <c r="R312" s="363" t="str">
        <f t="shared" si="45"/>
        <v>掲載ページ</v>
      </c>
      <c r="S312" s="363" t="str">
        <f t="shared" si="44"/>
        <v>マニュアル</v>
      </c>
      <c r="T312" s="364" t="str">
        <f>IF(OR(W312="",W312="準備中"),"準備中",HYPERLINK(W312,T$5))</f>
        <v>準備中</v>
      </c>
      <c r="U312" s="79" t="s">
        <v>1450</v>
      </c>
      <c r="V312" s="72" t="s">
        <v>1451</v>
      </c>
      <c r="W312" s="60" t="s">
        <v>1107</v>
      </c>
    </row>
  </sheetData>
  <autoFilter ref="A6:W312" xr:uid="{7F04105F-FB30-468F-B0A2-3A629970DFD4}"/>
  <mergeCells count="320">
    <mergeCell ref="E248:E250"/>
    <mergeCell ref="D248:D250"/>
    <mergeCell ref="R248:R250"/>
    <mergeCell ref="Q248:Q250"/>
    <mergeCell ref="P248:P250"/>
    <mergeCell ref="O248:O250"/>
    <mergeCell ref="N248:N250"/>
    <mergeCell ref="M248:M250"/>
    <mergeCell ref="L248:L250"/>
    <mergeCell ref="K248:K250"/>
    <mergeCell ref="J248:J250"/>
    <mergeCell ref="I248:I250"/>
    <mergeCell ref="H248:H250"/>
    <mergeCell ref="T307:T308"/>
    <mergeCell ref="R307:R308"/>
    <mergeCell ref="F300:F303"/>
    <mergeCell ref="E300:E303"/>
    <mergeCell ref="D300:D303"/>
    <mergeCell ref="O307:O308"/>
    <mergeCell ref="N307:N308"/>
    <mergeCell ref="M307:M308"/>
    <mergeCell ref="L307:L308"/>
    <mergeCell ref="K307:K308"/>
    <mergeCell ref="Q300:Q303"/>
    <mergeCell ref="P300:P303"/>
    <mergeCell ref="T300:T303"/>
    <mergeCell ref="R300:R303"/>
    <mergeCell ref="Q307:Q308"/>
    <mergeCell ref="P307:P308"/>
    <mergeCell ref="D307:D308"/>
    <mergeCell ref="O300:O303"/>
    <mergeCell ref="N300:N303"/>
    <mergeCell ref="M300:M303"/>
    <mergeCell ref="L300:L303"/>
    <mergeCell ref="K300:K303"/>
    <mergeCell ref="J300:J303"/>
    <mergeCell ref="I300:I303"/>
    <mergeCell ref="H300:H303"/>
    <mergeCell ref="G300:G303"/>
    <mergeCell ref="J307:J308"/>
    <mergeCell ref="I307:I308"/>
    <mergeCell ref="H307:H308"/>
    <mergeCell ref="G307:G308"/>
    <mergeCell ref="F307:F308"/>
    <mergeCell ref="E307:E308"/>
    <mergeCell ref="E270:E271"/>
    <mergeCell ref="D270:D271"/>
    <mergeCell ref="T270:T271"/>
    <mergeCell ref="O266:O267"/>
    <mergeCell ref="N266:N267"/>
    <mergeCell ref="M266:M267"/>
    <mergeCell ref="L266:L267"/>
    <mergeCell ref="K266:K267"/>
    <mergeCell ref="M270:M271"/>
    <mergeCell ref="L270:L271"/>
    <mergeCell ref="K270:K271"/>
    <mergeCell ref="J270:J271"/>
    <mergeCell ref="I270:I271"/>
    <mergeCell ref="H270:H271"/>
    <mergeCell ref="F266:F267"/>
    <mergeCell ref="D266:D267"/>
    <mergeCell ref="E266:E267"/>
    <mergeCell ref="R266:R267"/>
    <mergeCell ref="T266:T267"/>
    <mergeCell ref="R270:R271"/>
    <mergeCell ref="Q270:Q271"/>
    <mergeCell ref="P270:P271"/>
    <mergeCell ref="O270:O271"/>
    <mergeCell ref="N270:N271"/>
    <mergeCell ref="J266:J267"/>
    <mergeCell ref="I266:I267"/>
    <mergeCell ref="H266:H267"/>
    <mergeCell ref="G266:G267"/>
    <mergeCell ref="G212:G213"/>
    <mergeCell ref="F212:F213"/>
    <mergeCell ref="G221:G222"/>
    <mergeCell ref="F221:F222"/>
    <mergeCell ref="G270:G271"/>
    <mergeCell ref="F270:F271"/>
    <mergeCell ref="G248:G250"/>
    <mergeCell ref="F248:F250"/>
    <mergeCell ref="J221:J222"/>
    <mergeCell ref="I221:I222"/>
    <mergeCell ref="H221:H222"/>
    <mergeCell ref="E212:E213"/>
    <mergeCell ref="D212:D213"/>
    <mergeCell ref="R212:R213"/>
    <mergeCell ref="T212:T213"/>
    <mergeCell ref="E221:E227"/>
    <mergeCell ref="D221:D227"/>
    <mergeCell ref="Q221:Q222"/>
    <mergeCell ref="P221:P222"/>
    <mergeCell ref="O221:O222"/>
    <mergeCell ref="N221:N222"/>
    <mergeCell ref="Q212:Q213"/>
    <mergeCell ref="P212:P213"/>
    <mergeCell ref="R221:R227"/>
    <mergeCell ref="J212:J213"/>
    <mergeCell ref="I212:I213"/>
    <mergeCell ref="H212:H213"/>
    <mergeCell ref="T203:T204"/>
    <mergeCell ref="O212:O213"/>
    <mergeCell ref="N212:N213"/>
    <mergeCell ref="M212:M213"/>
    <mergeCell ref="L212:L213"/>
    <mergeCell ref="M221:M222"/>
    <mergeCell ref="L221:L222"/>
    <mergeCell ref="K221:K222"/>
    <mergeCell ref="K212:K213"/>
    <mergeCell ref="O203:O204"/>
    <mergeCell ref="N203:N204"/>
    <mergeCell ref="M203:M204"/>
    <mergeCell ref="L203:L204"/>
    <mergeCell ref="G199:G201"/>
    <mergeCell ref="K199:K201"/>
    <mergeCell ref="J199:J201"/>
    <mergeCell ref="I199:I201"/>
    <mergeCell ref="F203:F204"/>
    <mergeCell ref="E203:E204"/>
    <mergeCell ref="D203:D204"/>
    <mergeCell ref="R203:R204"/>
    <mergeCell ref="Q203:Q204"/>
    <mergeCell ref="P203:P204"/>
    <mergeCell ref="F199:F201"/>
    <mergeCell ref="E199:E201"/>
    <mergeCell ref="D199:D201"/>
    <mergeCell ref="R199:R201"/>
    <mergeCell ref="Q199:Q201"/>
    <mergeCell ref="K203:K204"/>
    <mergeCell ref="J203:J204"/>
    <mergeCell ref="I203:I204"/>
    <mergeCell ref="H203:H204"/>
    <mergeCell ref="G203:G204"/>
    <mergeCell ref="P199:P201"/>
    <mergeCell ref="O199:O201"/>
    <mergeCell ref="N199:N201"/>
    <mergeCell ref="M199:M201"/>
    <mergeCell ref="L199:L201"/>
    <mergeCell ref="Q197:Q198"/>
    <mergeCell ref="P197:P198"/>
    <mergeCell ref="O197:O198"/>
    <mergeCell ref="N197:N198"/>
    <mergeCell ref="R164:R166"/>
    <mergeCell ref="I197:I198"/>
    <mergeCell ref="H197:H198"/>
    <mergeCell ref="H199:H201"/>
    <mergeCell ref="G197:G198"/>
    <mergeCell ref="F197:F198"/>
    <mergeCell ref="E197:E198"/>
    <mergeCell ref="D197:D198"/>
    <mergeCell ref="R197:R198"/>
    <mergeCell ref="T197:T198"/>
    <mergeCell ref="M197:M198"/>
    <mergeCell ref="L197:L198"/>
    <mergeCell ref="K197:K198"/>
    <mergeCell ref="J197:J198"/>
    <mergeCell ref="E157:E159"/>
    <mergeCell ref="D157:D159"/>
    <mergeCell ref="D162:D163"/>
    <mergeCell ref="E162:E163"/>
    <mergeCell ref="E164:E166"/>
    <mergeCell ref="D164:D166"/>
    <mergeCell ref="R162:R163"/>
    <mergeCell ref="J136:J138"/>
    <mergeCell ref="I136:I138"/>
    <mergeCell ref="H136:H138"/>
    <mergeCell ref="G136:G138"/>
    <mergeCell ref="F136:F138"/>
    <mergeCell ref="H152:H153"/>
    <mergeCell ref="G152:G153"/>
    <mergeCell ref="F152:F153"/>
    <mergeCell ref="Q136:Q138"/>
    <mergeCell ref="P136:P138"/>
    <mergeCell ref="Q152:Q153"/>
    <mergeCell ref="P152:P153"/>
    <mergeCell ref="E152:E153"/>
    <mergeCell ref="D152:D153"/>
    <mergeCell ref="D136:D138"/>
    <mergeCell ref="T136:T138"/>
    <mergeCell ref="R136:R138"/>
    <mergeCell ref="O136:O138"/>
    <mergeCell ref="N136:N138"/>
    <mergeCell ref="M136:M138"/>
    <mergeCell ref="L136:L138"/>
    <mergeCell ref="K136:K138"/>
    <mergeCell ref="T152:T153"/>
    <mergeCell ref="E136:E138"/>
    <mergeCell ref="R152:R153"/>
    <mergeCell ref="O152:O153"/>
    <mergeCell ref="N152:N153"/>
    <mergeCell ref="M152:M153"/>
    <mergeCell ref="L152:L153"/>
    <mergeCell ref="K152:K153"/>
    <mergeCell ref="J152:J153"/>
    <mergeCell ref="I152:I153"/>
    <mergeCell ref="O123:O125"/>
    <mergeCell ref="Q123:Q125"/>
    <mergeCell ref="P123:P125"/>
    <mergeCell ref="F128:F130"/>
    <mergeCell ref="M123:M125"/>
    <mergeCell ref="N123:N125"/>
    <mergeCell ref="L123:L125"/>
    <mergeCell ref="K123:K125"/>
    <mergeCell ref="J123:J125"/>
    <mergeCell ref="I123:I125"/>
    <mergeCell ref="H123:H125"/>
    <mergeCell ref="D99:D100"/>
    <mergeCell ref="T99:T100"/>
    <mergeCell ref="G123:G125"/>
    <mergeCell ref="L128:L130"/>
    <mergeCell ref="K128:K130"/>
    <mergeCell ref="J128:J130"/>
    <mergeCell ref="I128:I130"/>
    <mergeCell ref="H128:H130"/>
    <mergeCell ref="G128:G130"/>
    <mergeCell ref="F101:F102"/>
    <mergeCell ref="E101:E102"/>
    <mergeCell ref="T123:T125"/>
    <mergeCell ref="R123:R125"/>
    <mergeCell ref="E128:E130"/>
    <mergeCell ref="D128:D130"/>
    <mergeCell ref="R128:R130"/>
    <mergeCell ref="Q128:Q130"/>
    <mergeCell ref="P128:P130"/>
    <mergeCell ref="O128:O130"/>
    <mergeCell ref="N128:N130"/>
    <mergeCell ref="M128:M130"/>
    <mergeCell ref="F123:F125"/>
    <mergeCell ref="E123:E125"/>
    <mergeCell ref="D123:D125"/>
    <mergeCell ref="T101:T102"/>
    <mergeCell ref="R99:R100"/>
    <mergeCell ref="Q99:Q100"/>
    <mergeCell ref="P99:P100"/>
    <mergeCell ref="O99:O100"/>
    <mergeCell ref="O101:O102"/>
    <mergeCell ref="I99:I100"/>
    <mergeCell ref="H99:H100"/>
    <mergeCell ref="G99:G100"/>
    <mergeCell ref="N99:N100"/>
    <mergeCell ref="M99:M100"/>
    <mergeCell ref="L99:L100"/>
    <mergeCell ref="K99:K100"/>
    <mergeCell ref="J99:J100"/>
    <mergeCell ref="Q101:Q102"/>
    <mergeCell ref="P101:P102"/>
    <mergeCell ref="D86:D90"/>
    <mergeCell ref="R86:R90"/>
    <mergeCell ref="J86:J90"/>
    <mergeCell ref="I86:I90"/>
    <mergeCell ref="H86:H90"/>
    <mergeCell ref="G86:G90"/>
    <mergeCell ref="N101:N102"/>
    <mergeCell ref="M101:M102"/>
    <mergeCell ref="L101:L102"/>
    <mergeCell ref="K101:K102"/>
    <mergeCell ref="J101:J102"/>
    <mergeCell ref="I101:I102"/>
    <mergeCell ref="O86:O90"/>
    <mergeCell ref="N86:N90"/>
    <mergeCell ref="M86:M90"/>
    <mergeCell ref="L86:L90"/>
    <mergeCell ref="K86:K90"/>
    <mergeCell ref="H101:H102"/>
    <mergeCell ref="G101:G102"/>
    <mergeCell ref="F86:F90"/>
    <mergeCell ref="E86:E90"/>
    <mergeCell ref="D101:D102"/>
    <mergeCell ref="R101:R102"/>
    <mergeCell ref="E99:E100"/>
    <mergeCell ref="R7:R8"/>
    <mergeCell ref="T7:T8"/>
    <mergeCell ref="R53:R54"/>
    <mergeCell ref="Q53:Q54"/>
    <mergeCell ref="P53:P54"/>
    <mergeCell ref="O53:O54"/>
    <mergeCell ref="T53:T54"/>
    <mergeCell ref="T86:T90"/>
    <mergeCell ref="F99:F100"/>
    <mergeCell ref="P86:P90"/>
    <mergeCell ref="Q86:Q90"/>
    <mergeCell ref="N53:N54"/>
    <mergeCell ref="M53:M54"/>
    <mergeCell ref="L53:L54"/>
    <mergeCell ref="L7:L8"/>
    <mergeCell ref="Q7:Q8"/>
    <mergeCell ref="P7:P8"/>
    <mergeCell ref="O7:O8"/>
    <mergeCell ref="N7:N8"/>
    <mergeCell ref="M7:M8"/>
    <mergeCell ref="E7:E8"/>
    <mergeCell ref="D7:D8"/>
    <mergeCell ref="K53:K54"/>
    <mergeCell ref="J53:J54"/>
    <mergeCell ref="I53:I54"/>
    <mergeCell ref="H53:H54"/>
    <mergeCell ref="G53:G54"/>
    <mergeCell ref="F53:F54"/>
    <mergeCell ref="E53:E54"/>
    <mergeCell ref="D53:D54"/>
    <mergeCell ref="K7:K8"/>
    <mergeCell ref="J7:J8"/>
    <mergeCell ref="I7:I8"/>
    <mergeCell ref="H7:H8"/>
    <mergeCell ref="G7:G8"/>
    <mergeCell ref="F7:F8"/>
    <mergeCell ref="S5:S6"/>
    <mergeCell ref="R5:R6"/>
    <mergeCell ref="P5:Q5"/>
    <mergeCell ref="U5:U6"/>
    <mergeCell ref="D5:D6"/>
    <mergeCell ref="E5:E6"/>
    <mergeCell ref="F5:F6"/>
    <mergeCell ref="S4:T4"/>
    <mergeCell ref="V4:W4"/>
    <mergeCell ref="G5:G6"/>
    <mergeCell ref="T5:T6"/>
    <mergeCell ref="W5:W6"/>
    <mergeCell ref="H5:O5"/>
    <mergeCell ref="V5:V6"/>
  </mergeCells>
  <phoneticPr fontId="6"/>
  <conditionalFormatting sqref="F190 F191:G197 F199:G199 D202:G203 P202:Q203 P205:Q211 D205:G212 P214:Q214 D214:G220 P217:Q221 F221:G221 F223:G227 P223:Q227 D228:G248 P230:Q230 P232:Q239 P245:Q248 P251:Q252 D251:G266 P254:Q269 D268:G270 P270 P272:Q273 D272:G300 P275:Q275 P277:Q277 P285:Q299 D304:G307 D309:G312 P309:Q312">
    <cfRule type="cellIs" dxfId="32" priority="29" operator="equal">
      <formula>0</formula>
    </cfRule>
  </conditionalFormatting>
  <conditionalFormatting sqref="H126:O128 H131:O136 H139:O152 R139:T152 P143:Q149 H154:O189 R214:T221 S222:T227 R228:T247 R248 R251:T266 S267">
    <cfRule type="cellIs" dxfId="31" priority="33" operator="equal">
      <formula>"○"</formula>
    </cfRule>
  </conditionalFormatting>
  <conditionalFormatting sqref="H190:O197 H199:O199 H202:O203 H205:O212 H214:O221 H223:O248 H251:O266 H268:O270 H272:O300 H304:O307 H309:O312">
    <cfRule type="containsText" dxfId="30" priority="27" operator="containsText" text="○">
      <formula>NOT(ISERROR(SEARCH("○",H190)))</formula>
    </cfRule>
    <cfRule type="containsText" dxfId="29" priority="28" operator="containsText" text="要因分析">
      <formula>NOT(ISERROR(SEARCH("要因分析",H190)))</formula>
    </cfRule>
  </conditionalFormatting>
  <conditionalFormatting sqref="H64:Q78">
    <cfRule type="cellIs" dxfId="28" priority="25" operator="equal">
      <formula>"○"</formula>
    </cfRule>
  </conditionalFormatting>
  <conditionalFormatting sqref="H80:Q86">
    <cfRule type="cellIs" dxfId="27" priority="23" operator="equal">
      <formula>"○"</formula>
    </cfRule>
  </conditionalFormatting>
  <conditionalFormatting sqref="H101:R101 P103:Q107">
    <cfRule type="cellIs" dxfId="26" priority="21" operator="equal">
      <formula>"○"</formula>
    </cfRule>
  </conditionalFormatting>
  <conditionalFormatting sqref="H7:T7 S8 V9:W13 V14 V15:W19 W20 V21:W33 V34 V35:W36 V39:W67 S54 H55:P55 R55:T86 H56:Q62 H63:P63 V68 V69:W76 V78:W94 H79:P79 S87:S90 V99:W109 S100:S102 T101 H103:O122 R103:T123 H123:N123 S124:S125 R126:T128 S129:T130 R131:T136 S137:S138 S153 R154:T162 S163:T163 R164:T164 S165:T166 R167:T197 S198 R199:T199 S200:T201 R202:T203 S204 R205:T212 S213 S248:T250 R268:T270 S271 R272:T300 S301:S303 S308 R309:T312">
    <cfRule type="cellIs" dxfId="25" priority="34" operator="equal">
      <formula>"○"</formula>
    </cfRule>
  </conditionalFormatting>
  <conditionalFormatting sqref="H9:T53">
    <cfRule type="cellIs" dxfId="24" priority="26" operator="equal">
      <formula>"○"</formula>
    </cfRule>
  </conditionalFormatting>
  <conditionalFormatting sqref="H91:T99">
    <cfRule type="cellIs" dxfId="23" priority="22" operator="equal">
      <formula>"○"</formula>
    </cfRule>
  </conditionalFormatting>
  <conditionalFormatting sqref="P111:Q113">
    <cfRule type="cellIs" dxfId="22" priority="20" operator="equal">
      <formula>"○"</formula>
    </cfRule>
  </conditionalFormatting>
  <conditionalFormatting sqref="P120:Q122">
    <cfRule type="cellIs" dxfId="21" priority="19" operator="equal">
      <formula>"○"</formula>
    </cfRule>
  </conditionalFormatting>
  <conditionalFormatting sqref="P134:Q136">
    <cfRule type="cellIs" dxfId="20" priority="2" operator="equal">
      <formula>"○"</formula>
    </cfRule>
  </conditionalFormatting>
  <conditionalFormatting sqref="P152:Q152 P154:Q160">
    <cfRule type="cellIs" dxfId="19" priority="17" operator="equal">
      <formula>"○"</formula>
    </cfRule>
  </conditionalFormatting>
  <conditionalFormatting sqref="P177:Q180">
    <cfRule type="cellIs" dxfId="18" priority="16" operator="equal">
      <formula>"○"</formula>
    </cfRule>
  </conditionalFormatting>
  <conditionalFormatting sqref="P187:Q188">
    <cfRule type="cellIs" dxfId="17" priority="15" operator="equal">
      <formula>"○"</formula>
    </cfRule>
  </conditionalFormatting>
  <conditionalFormatting sqref="P192:Q192">
    <cfRule type="cellIs" dxfId="16" priority="14" operator="equal">
      <formula>"○"</formula>
    </cfRule>
  </conditionalFormatting>
  <conditionalFormatting sqref="P212:Q212">
    <cfRule type="cellIs" dxfId="15" priority="13" operator="equal">
      <formula>"○"</formula>
    </cfRule>
  </conditionalFormatting>
  <conditionalFormatting sqref="P215:Q216">
    <cfRule type="cellIs" dxfId="14" priority="12" operator="equal">
      <formula>"○"</formula>
    </cfRule>
  </conditionalFormatting>
  <conditionalFormatting sqref="P228:Q229">
    <cfRule type="cellIs" dxfId="13" priority="11" operator="equal">
      <formula>"○"</formula>
    </cfRule>
  </conditionalFormatting>
  <conditionalFormatting sqref="P231:Q231">
    <cfRule type="cellIs" dxfId="12" priority="10" operator="equal">
      <formula>"○"</formula>
    </cfRule>
  </conditionalFormatting>
  <conditionalFormatting sqref="P240:Q244">
    <cfRule type="cellIs" dxfId="11" priority="9" operator="equal">
      <formula>"○"</formula>
    </cfRule>
  </conditionalFormatting>
  <conditionalFormatting sqref="P253:Q253">
    <cfRule type="cellIs" dxfId="10" priority="8" operator="equal">
      <formula>"○"</formula>
    </cfRule>
  </conditionalFormatting>
  <conditionalFormatting sqref="P274:Q274">
    <cfRule type="cellIs" dxfId="9" priority="7" operator="equal">
      <formula>"○"</formula>
    </cfRule>
  </conditionalFormatting>
  <conditionalFormatting sqref="P276:Q276">
    <cfRule type="cellIs" dxfId="8" priority="6" operator="equal">
      <formula>"○"</formula>
    </cfRule>
  </conditionalFormatting>
  <conditionalFormatting sqref="P278:Q284">
    <cfRule type="cellIs" dxfId="7" priority="5" operator="equal">
      <formula>"○"</formula>
    </cfRule>
  </conditionalFormatting>
  <conditionalFormatting sqref="P300:Q300">
    <cfRule type="cellIs" dxfId="6" priority="4" operator="equal">
      <formula>"○"</formula>
    </cfRule>
  </conditionalFormatting>
  <conditionalFormatting sqref="P304:T307">
    <cfRule type="cellIs" dxfId="5" priority="3" operator="equal">
      <formula>"○"</formula>
    </cfRule>
  </conditionalFormatting>
  <conditionalFormatting sqref="R7:T312">
    <cfRule type="containsText" dxfId="4" priority="1" operator="containsText" text="準備中">
      <formula>NOT(ISERROR(SEARCH("準備中",R7)))</formula>
    </cfRule>
  </conditionalFormatting>
  <conditionalFormatting sqref="U164:W166">
    <cfRule type="cellIs" dxfId="3" priority="31" operator="equal">
      <formula>"○"</formula>
    </cfRule>
  </conditionalFormatting>
  <conditionalFormatting sqref="U183:W183">
    <cfRule type="cellIs" dxfId="2" priority="30" operator="equal">
      <formula>"○"</formula>
    </cfRule>
  </conditionalFormatting>
  <conditionalFormatting sqref="V146:W146">
    <cfRule type="cellIs" dxfId="1" priority="32" operator="equal">
      <formula>"○"</formula>
    </cfRule>
  </conditionalFormatting>
  <conditionalFormatting sqref="W7:W8">
    <cfRule type="cellIs" dxfId="0" priority="35" operator="equal">
      <formula>"○"</formula>
    </cfRule>
  </conditionalFormatting>
  <dataValidations disablePrompts="1" count="2">
    <dataValidation type="list" allowBlank="1" showInputMessage="1" showErrorMessage="1" sqref="H310:O311 H209:O209 K241:O241 H279:O279 H244:O246 H300:O300" xr:uid="{827C3EEB-561C-4AEF-9D1B-5274107C1676}">
      <formula1>"●"</formula1>
    </dataValidation>
    <dataValidation type="list" allowBlank="1" showInputMessage="1" showErrorMessage="1" sqref="I288:I289 H287:H289 H243:M243 O243 J287:O289" xr:uid="{E6791327-3FD9-4F44-A4F7-5F969C995200}">
      <formula1>#REF!</formula1>
    </dataValidation>
  </dataValidations>
  <hyperlinks>
    <hyperlink ref="V33" r:id="rId1" xr:uid="{7DB6A8F2-366C-44C2-A128-103636E68272}"/>
    <hyperlink ref="W33" r:id="rId2" xr:uid="{4A349BE5-791E-4DF8-9C54-01FB4B9B114E}"/>
    <hyperlink ref="V18" r:id="rId3" xr:uid="{69F77EC6-7909-423E-8500-22E1425B17D4}"/>
    <hyperlink ref="W18" r:id="rId4" xr:uid="{5F455D36-11D1-4BBB-84E0-AF161A693F86}"/>
    <hyperlink ref="V19" r:id="rId5" xr:uid="{92AE6FDD-264E-4560-ACBB-0291819EE9CE}"/>
    <hyperlink ref="W19" r:id="rId6" xr:uid="{EC9F9368-7400-46AD-86EC-FAF0A25CF0B9}"/>
    <hyperlink ref="V26" r:id="rId7" xr:uid="{D0D02CA8-5622-4273-9BC1-2D3E783BD28A}"/>
    <hyperlink ref="W26" r:id="rId8" xr:uid="{7F12EC81-5E9A-42F5-AA9C-A8FECBC06894}"/>
    <hyperlink ref="V31" r:id="rId9" xr:uid="{C0FC5649-A50B-4A88-85C9-935F16C8CA6B}"/>
    <hyperlink ref="W31" r:id="rId10" xr:uid="{212D57F6-C7A2-4E7C-8AEB-F45E7ED92447}"/>
    <hyperlink ref="W212" r:id="rId11" xr:uid="{4BBFCBDE-6500-4EB9-A2C8-A8020425687F}"/>
    <hyperlink ref="V41" r:id="rId12" xr:uid="{A0E23C70-CDCC-4813-8147-FA559268CD95}"/>
    <hyperlink ref="V46" r:id="rId13" xr:uid="{7F9C1339-3212-47CE-8229-08AF26F23511}"/>
    <hyperlink ref="W46" r:id="rId14" xr:uid="{BA37670C-6454-4542-8D7C-370A2D0C2648}"/>
    <hyperlink ref="V50" r:id="rId15" xr:uid="{AB369187-ED04-45F1-9336-E2991A327315}"/>
    <hyperlink ref="W50" r:id="rId16" xr:uid="{1D9609D9-F979-4862-A6B3-998833734AD9}"/>
    <hyperlink ref="V52" r:id="rId17" xr:uid="{5975E8FC-F17B-4E5C-9704-554BF5DCAFF4}"/>
    <hyperlink ref="V51" r:id="rId18" xr:uid="{ECA7DE2D-B379-4CF1-92E1-AD0AD0DD1C01}"/>
    <hyperlink ref="V82" r:id="rId19" xr:uid="{52B595C0-9426-40D0-9772-DEC0D703986B}"/>
    <hyperlink ref="W82" r:id="rId20" xr:uid="{EBD00D05-4520-44D1-A62C-28E326FE08CC}"/>
    <hyperlink ref="V92" r:id="rId21" xr:uid="{6D787702-7E52-475A-8314-DB4FFFE27C93}"/>
    <hyperlink ref="W92" r:id="rId22" xr:uid="{033B784A-B50E-4143-A7EB-78B303F8187E}"/>
    <hyperlink ref="V91" r:id="rId23" xr:uid="{4EEBC43D-B8E4-4F80-ACEC-28FD07DB3388}"/>
    <hyperlink ref="W91" r:id="rId24" xr:uid="{66BC01A1-AB2E-42D2-9D9F-31105334DCC9}"/>
    <hyperlink ref="W86" r:id="rId25" xr:uid="{7A5CE7C4-8109-435C-8C51-AF7D188F7C8E}"/>
    <hyperlink ref="V93" r:id="rId26" xr:uid="{346287A2-7B86-463D-92FF-E77808EE9D8E}"/>
    <hyperlink ref="W93" r:id="rId27" xr:uid="{D942F2DA-ED90-41EE-B888-E5AEBFFB4362}"/>
    <hyperlink ref="V44" r:id="rId28" xr:uid="{B39744CD-554F-4E06-B3BE-91C3233293AC}"/>
    <hyperlink ref="W44" r:id="rId29" xr:uid="{7E4C7F90-691D-4A62-B8D7-9FB1B9FF3481}"/>
    <hyperlink ref="W154" r:id="rId30" xr:uid="{129B8761-2EC6-4B25-991B-5E65CD072DD3}"/>
    <hyperlink ref="W155" r:id="rId31" xr:uid="{F2F10B9F-51D6-45BB-93C8-F176C8822B02}"/>
    <hyperlink ref="W152" r:id="rId32" xr:uid="{80ACF473-5D05-4928-83B6-78E197BFB457}"/>
    <hyperlink ref="V154" r:id="rId33" xr:uid="{DB61DB83-323F-4EE0-B359-70C3DB318BF4}"/>
    <hyperlink ref="V155" r:id="rId34" xr:uid="{87BF471F-543B-414F-979C-907625799432}"/>
    <hyperlink ref="W156" r:id="rId35" xr:uid="{5BDC9DA3-AD2E-4E90-A104-1CC904CE6165}"/>
    <hyperlink ref="V156" r:id="rId36" xr:uid="{ECABE5C7-A0B4-4B86-9A07-BB8882C78FBC}"/>
    <hyperlink ref="V120" r:id="rId37" xr:uid="{ABB4C7B6-80B5-427A-9CD3-D42B5F64CE12}"/>
    <hyperlink ref="V122" r:id="rId38" xr:uid="{94C215DD-D82E-42E5-8F2B-D609A00C4DDF}"/>
    <hyperlink ref="W300" r:id="rId39" xr:uid="{FCEBB5BE-200E-4B01-A8F6-A5343BB8B256}"/>
    <hyperlink ref="V304" r:id="rId40" xr:uid="{3B297BD1-3C35-460F-A370-9AAA34F648BA}"/>
    <hyperlink ref="W304" r:id="rId41" xr:uid="{90A641BC-4B6D-46ED-B844-9879A098DD0A}"/>
    <hyperlink ref="W180" r:id="rId42" xr:uid="{4F6473B5-67FD-4D09-B880-59FBE74A4DEE}"/>
    <hyperlink ref="V180" r:id="rId43" xr:uid="{A53BC27E-0758-485E-B8B6-F43D3815BC0E}"/>
    <hyperlink ref="W177" r:id="rId44" xr:uid="{11311791-3564-4780-8129-C465DCCD672E}"/>
    <hyperlink ref="V177" r:id="rId45" xr:uid="{6A8C1D25-0F73-40FB-A31A-BF1F2489D6EB}"/>
    <hyperlink ref="V178" r:id="rId46" xr:uid="{2652E9B7-4E92-48B4-8390-3DF49C7C4C9F}"/>
    <hyperlink ref="W178" r:id="rId47" xr:uid="{00E788C8-365B-4196-A2F5-7184786AD9C5}"/>
    <hyperlink ref="W179" r:id="rId48" xr:uid="{D64BE52B-BD04-4FCC-8822-537BAD035DC0}"/>
    <hyperlink ref="V179" r:id="rId49" xr:uid="{9800A8A3-3CE0-4098-AB5F-0C33081D2A10}"/>
    <hyperlink ref="V187" r:id="rId50" xr:uid="{EE4FBAC7-7C26-4DCD-A976-6E697F0E1E75}"/>
    <hyperlink ref="V188" r:id="rId51" xr:uid="{690F7D41-9673-4B3F-81AC-7875F66864E5}"/>
    <hyperlink ref="W188" r:id="rId52" xr:uid="{4A99F140-71F3-461C-A70C-7EBF9C587B7E}"/>
    <hyperlink ref="W228" r:id="rId53" xr:uid="{9361D576-53F4-439C-A813-0DD472BE5731}"/>
    <hyperlink ref="V228" r:id="rId54" xr:uid="{D458DDAB-5CCA-4ACB-B554-64879FE926BC}"/>
    <hyperlink ref="W229" r:id="rId55" xr:uid="{0E6A8E4A-2905-44F4-9726-DD68AD1AFE7D}"/>
    <hyperlink ref="V229" r:id="rId56" xr:uid="{D63F9DE6-1C94-42B3-936A-891CFD469C86}"/>
    <hyperlink ref="V231" r:id="rId57" xr:uid="{040F826F-27BD-4BD3-A212-FE3D7CFF1576}"/>
    <hyperlink ref="W231" r:id="rId58" xr:uid="{3EF4650E-F2BD-43B2-B600-CAE03EE1E706}"/>
    <hyperlink ref="V241" r:id="rId59" xr:uid="{93BD8E4E-3D0A-400B-9CCC-F3C45564C463}"/>
    <hyperlink ref="V243" r:id="rId60" xr:uid="{760A7660-ED08-4DDD-8CF9-CA1214AADC90}"/>
    <hyperlink ref="V242" r:id="rId61" xr:uid="{68DD0068-0741-4266-9EB1-D471E540B291}"/>
    <hyperlink ref="V244" r:id="rId62" xr:uid="{12057833-C9A6-4989-9EDE-CDDFBCCC5B04}"/>
    <hyperlink ref="W244" r:id="rId63" xr:uid="{9319DBB1-5025-47F6-9FBA-CEC570FBA14B}"/>
    <hyperlink ref="V215" r:id="rId64" xr:uid="{23129211-5724-457D-B15F-97A0528FC237}"/>
    <hyperlink ref="W215" r:id="rId65" xr:uid="{76FC3130-0D2D-475E-8F84-A8ACC8EF6E18}"/>
    <hyperlink ref="V216" r:id="rId66" xr:uid="{EF3D3A17-415C-4A80-8DD1-27A1948A5E65}"/>
    <hyperlink ref="W216" r:id="rId67" xr:uid="{109B52D8-69D1-4712-A61D-D7E8C398580E}"/>
    <hyperlink ref="V253" r:id="rId68" xr:uid="{342AAE16-6850-496A-8F6B-3DA97BC3E0E3}"/>
    <hyperlink ref="W253" r:id="rId69" xr:uid="{EF8DC6BD-D297-4B2B-A247-DFF51AB32844}"/>
    <hyperlink ref="W20" r:id="rId70" xr:uid="{34E33CD0-AC48-4D80-97DB-921BCBCEB5DA}"/>
    <hyperlink ref="W12" r:id="rId71" xr:uid="{FD00925D-3622-44D9-8706-0A4A41674F98}"/>
    <hyperlink ref="W13" r:id="rId72" xr:uid="{24478B7C-ADDC-4691-B90E-70B0390FAD83}"/>
    <hyperlink ref="W307" r:id="rId73" xr:uid="{0A3DC5C7-18ED-4D57-9F09-E5A50C53CDAB}"/>
    <hyperlink ref="W284" r:id="rId74" xr:uid="{A73CE1FC-0180-48A8-9E9C-697E247511C6}"/>
    <hyperlink ref="V284" r:id="rId75" xr:uid="{515BC6E3-D398-4D49-80B3-0421953B8FAE}"/>
    <hyperlink ref="W283" r:id="rId76" xr:uid="{10CDED2B-0634-4878-8763-FDB8C93B4A74}"/>
    <hyperlink ref="V283" r:id="rId77" xr:uid="{79216297-6329-48CD-A9CA-6779DC701BE6}"/>
    <hyperlink ref="W282" r:id="rId78" xr:uid="{B47A5656-12F1-4831-BB83-7CB1967CD722}"/>
    <hyperlink ref="V282" r:id="rId79" xr:uid="{EF19F540-B2F5-471D-8ACB-6C604D1DB902}"/>
    <hyperlink ref="W42" r:id="rId80" xr:uid="{1C02C8BD-0A04-4712-B377-9CD69AACA186}"/>
    <hyperlink ref="V43" r:id="rId81" xr:uid="{C756FFE2-FAA9-49EE-BE86-A07CC0EEC64D}"/>
    <hyperlink ref="W281" r:id="rId82" xr:uid="{F5F27519-46C7-4927-B084-FDB23F5572DA}"/>
    <hyperlink ref="V42" r:id="rId83" xr:uid="{73ACC727-4F22-40C6-A11B-5B610CCAF8C1}"/>
    <hyperlink ref="V281" r:id="rId84" xr:uid="{65D207FE-E187-4795-8375-71ED69F83576}"/>
    <hyperlink ref="W41" r:id="rId85" xr:uid="{13537255-1B16-49DF-9F9E-4BA31CEB0CB0}"/>
    <hyperlink ref="W280" r:id="rId86" xr:uid="{666E2FBA-00C6-4A63-936F-9278B68D2004}"/>
    <hyperlink ref="V280" r:id="rId87" xr:uid="{853B6812-9B6D-4509-AB51-727E968D7D45}"/>
    <hyperlink ref="W43" r:id="rId88" xr:uid="{07B07246-675E-4D11-B5D2-AA0DA0A2D450}"/>
    <hyperlink ref="W279" r:id="rId89" xr:uid="{453B0B1B-9EB2-432A-A321-40E57A70A5BF}"/>
    <hyperlink ref="V279" r:id="rId90" xr:uid="{DC57C40E-8276-4D1C-8F94-705F30517F22}"/>
    <hyperlink ref="W45" r:id="rId91" xr:uid="{6BE5FA9E-4CEF-4C59-9838-A0ED2FC0A945}"/>
    <hyperlink ref="W278" r:id="rId92" xr:uid="{208B3C98-3063-4CD0-B865-BEE09DD23876}"/>
    <hyperlink ref="V278" r:id="rId93" xr:uid="{43CBCDD6-ACAD-42A9-8383-8C1B5D89647B}"/>
    <hyperlink ref="V276" r:id="rId94" xr:uid="{F49747D7-7B50-4814-A329-1AA0796D573F}"/>
    <hyperlink ref="W276" r:id="rId95" xr:uid="{CF9F884E-E0E1-4FA7-993C-E980C0A2FCDD}"/>
    <hyperlink ref="W81" r:id="rId96" xr:uid="{220D1963-2F74-4E4B-8311-2098D84A9EC7}"/>
    <hyperlink ref="V81" r:id="rId97" xr:uid="{605F9359-362C-4872-BA3A-84544EFAC275}"/>
    <hyperlink ref="W101" r:id="rId98" xr:uid="{3BE36967-FBFA-4F19-A072-28E1B2258016}"/>
    <hyperlink ref="W103" r:id="rId99" xr:uid="{7E186F8C-DD30-4130-9CD9-012E7986C7CD}"/>
    <hyperlink ref="V103" r:id="rId100" xr:uid="{D5613222-3896-4FBC-975E-556EB9159FD8}"/>
    <hyperlink ref="W104" r:id="rId101" xr:uid="{B41B958A-8CA7-472F-B233-2579B6DA28D4}"/>
    <hyperlink ref="V104" r:id="rId102" xr:uid="{B5D175F7-F5E3-49C4-8B6C-9397FB7218B7}"/>
    <hyperlink ref="V105" r:id="rId103" xr:uid="{5E49ECFE-E09F-495E-BF5B-784C7860A4EB}"/>
    <hyperlink ref="W105" r:id="rId104" xr:uid="{C17BFBC9-1C5F-42E8-82F1-2B9E60A51FAD}"/>
    <hyperlink ref="V106" r:id="rId105" xr:uid="{10BB9BB9-8F63-45BD-8F3A-7F3628686816}"/>
    <hyperlink ref="W106" r:id="rId106" xr:uid="{FFE27B12-99BA-49E5-837D-EC59F79FA25E}"/>
    <hyperlink ref="V107" r:id="rId107" xr:uid="{9CDABD82-C9B9-41BB-BE5B-9018458675AB}"/>
    <hyperlink ref="W107" r:id="rId108" xr:uid="{A883007E-F4D4-4A94-8D90-B4F4C5A77B82}"/>
    <hyperlink ref="W111" r:id="rId109" xr:uid="{6615D45A-BF7B-4426-9AB5-4FB000E7595A}"/>
    <hyperlink ref="V111" r:id="rId110" xr:uid="{ACCF91A3-8302-486B-B1D2-312765912352}"/>
    <hyperlink ref="V112" r:id="rId111" xr:uid="{6B45A247-B7F0-4390-9EB4-6FFB2EC5E8D7}"/>
    <hyperlink ref="W112" r:id="rId112" xr:uid="{EEA6C524-4682-450A-9DD3-47886FBA53BE}"/>
    <hyperlink ref="V113" r:id="rId113" xr:uid="{1FEEAE51-F9E4-4FDA-959B-5A52DED62C6D}"/>
    <hyperlink ref="W113" r:id="rId114" xr:uid="{8D128564-7A3F-4555-BA40-5396437A893C}"/>
    <hyperlink ref="W135" r:id="rId115" xr:uid="{B5808961-447E-4193-8E07-807340A3A750}"/>
    <hyperlink ref="W136" r:id="rId116" xr:uid="{2A50982F-F155-4756-9D93-11CD237793E4}"/>
    <hyperlink ref="V148" r:id="rId117" xr:uid="{2B08D920-1106-45DA-8624-3C83592A7BB8}"/>
    <hyperlink ref="W148" r:id="rId118" xr:uid="{EFEE4C27-DDE9-43B5-A53C-DF439C18FE1C}"/>
    <hyperlink ref="V147" r:id="rId119" xr:uid="{0DBEB4EB-22C9-41C1-A82D-2D92BAC5FB0F}"/>
    <hyperlink ref="W147" r:id="rId120" xr:uid="{C18E6655-89BA-4E5A-A402-68B1A4FAC161}"/>
    <hyperlink ref="V145" r:id="rId121" xr:uid="{8C34B182-8957-4D4F-8BDB-CED683A00DF3}"/>
    <hyperlink ref="W145" r:id="rId122" xr:uid="{F3E58222-B8ED-469C-A51F-03420510F269}"/>
    <hyperlink ref="V146" r:id="rId123" xr:uid="{B850FD8D-A682-461F-AC29-A6B4593D1D88}"/>
    <hyperlink ref="W146" r:id="rId124" xr:uid="{4A000133-52D7-488A-BA6C-221236A6E6AA}"/>
    <hyperlink ref="W144" r:id="rId125" xr:uid="{0C877864-B43D-4832-AD1D-0CFF46183FDB}"/>
    <hyperlink ref="V144" r:id="rId126" xr:uid="{B6EC4F6B-1EC2-4BD7-A3FD-46CF669C6499}"/>
    <hyperlink ref="V143" r:id="rId127" xr:uid="{1BCE2F46-0980-4F62-A9C4-2EC1CC9799A7}"/>
    <hyperlink ref="W143" r:id="rId128" xr:uid="{B0EA5006-80B5-404E-BE11-B579253EF007}"/>
    <hyperlink ref="W241" r:id="rId129" xr:uid="{744EB210-3F3F-4FAB-86D8-4AAE21FA544E}"/>
    <hyperlink ref="W243" r:id="rId130" xr:uid="{97A696C1-16ED-4258-A6DC-60E18CA5CF85}"/>
    <hyperlink ref="W242" r:id="rId131" xr:uid="{3A62A861-4024-46AB-A05F-F3123D97BD56}"/>
    <hyperlink ref="V240" r:id="rId132" xr:uid="{34EE81A3-B9F0-44BA-B4E6-12E3F3BC5A4D}"/>
    <hyperlink ref="W240" r:id="rId133" xr:uid="{FFF5E5BC-4AA0-417C-9B08-C981C064EB0C}"/>
    <hyperlink ref="W274" r:id="rId134" xr:uid="{B9F7E267-E3FD-438F-95B9-1B885702EA1C}"/>
    <hyperlink ref="V274" r:id="rId135" xr:uid="{E2755495-334D-46BA-BD03-4CAC4346AF69}"/>
    <hyperlink ref="W187" r:id="rId136" xr:uid="{1867439F-2A8D-4041-9420-41E4CBC0704E}"/>
    <hyperlink ref="V86" r:id="rId137" xr:uid="{4E0EF611-F6BD-4C06-99C0-8EBCE2356FB1}"/>
    <hyperlink ref="V87" r:id="rId138" xr:uid="{0AE226CB-AA45-4429-99EB-59B1292A4B1C}"/>
    <hyperlink ref="V88" r:id="rId139" xr:uid="{A5D1346B-81EA-4529-9C30-9956DF8EBE62}"/>
    <hyperlink ref="V89" r:id="rId140" xr:uid="{28D26EE4-0D3F-4988-99A8-09E6279BB1C1}"/>
    <hyperlink ref="V90" r:id="rId141" xr:uid="{C367BA08-6DBE-4FAA-A418-FDAA1BE0A14F}"/>
    <hyperlink ref="V101" r:id="rId142" xr:uid="{F5CC4C24-152C-4F19-8439-A4673C7E91C8}"/>
    <hyperlink ref="V102" r:id="rId143" xr:uid="{4AC3AE29-F5DA-4D2A-96C6-E5D00C39F066}"/>
    <hyperlink ref="V138" r:id="rId144" xr:uid="{C17B372B-3417-425D-BAD9-07471183CC29}"/>
    <hyperlink ref="V137" r:id="rId145" xr:uid="{FFC5D01D-38DF-4C52-BB4D-47A797DC736F}"/>
    <hyperlink ref="V136" r:id="rId146" xr:uid="{87AEED80-C969-4419-8677-BFE4AE75ACBC}"/>
    <hyperlink ref="V153" r:id="rId147" xr:uid="{A45DBC01-1C1D-4690-82E9-0FA90DB8AD09}"/>
    <hyperlink ref="V152" r:id="rId148" xr:uid="{E737708A-54D0-4E9B-B96C-CF7A7892BCC7}"/>
    <hyperlink ref="V213" r:id="rId149" xr:uid="{5C2BDA72-B71B-4271-92B2-CCBC94D1843E}"/>
    <hyperlink ref="V212" r:id="rId150" xr:uid="{3A2A2BCF-0AEC-4E9E-AFF0-25C69BCE155F}"/>
    <hyperlink ref="V300" r:id="rId151" xr:uid="{D572B994-A3FF-429A-A55C-50329132F077}"/>
    <hyperlink ref="V301" r:id="rId152" xr:uid="{894E64A0-6EF1-4781-8ECA-DEA35D9D69C8}"/>
    <hyperlink ref="V302" r:id="rId153" xr:uid="{4828AEAC-7234-4D9C-BBE6-A8C964176CDC}"/>
    <hyperlink ref="V303" r:id="rId154" xr:uid="{67BEE650-0271-4FBF-AEED-59439DB04461}"/>
    <hyperlink ref="V307" r:id="rId155" xr:uid="{BA0038B3-9F8E-4F2E-BA3F-D75350DD1F1B}"/>
    <hyperlink ref="V308" r:id="rId156" xr:uid="{CB01FEA8-F01A-4537-B24B-142F8A78E4FD}"/>
    <hyperlink ref="W157" r:id="rId157" xr:uid="{87970EAE-9FCD-44E8-A466-697C5236532F}"/>
    <hyperlink ref="V157" r:id="rId158" xr:uid="{B3027F5D-FFF9-4805-802B-28ACADC766B1}"/>
    <hyperlink ref="W158" r:id="rId159" xr:uid="{B505E842-DF96-4E27-8906-A1CF4977A227}"/>
    <hyperlink ref="V158" r:id="rId160" xr:uid="{63329C75-ACCD-47FF-8C13-3277D2C84947}"/>
    <hyperlink ref="W159" r:id="rId161" xr:uid="{9C0FEF96-7ABC-4D17-8421-487122BC7040}"/>
    <hyperlink ref="V159" r:id="rId162" xr:uid="{C8838AEB-EA18-4D80-9C6F-229574880142}"/>
    <hyperlink ref="W52" r:id="rId163" xr:uid="{9CE6231A-F0B0-42F3-880F-84B14B70052D}"/>
    <hyperlink ref="W32" r:id="rId164" xr:uid="{F287A2E6-58B6-4F07-8F4C-84F10F48059A}"/>
    <hyperlink ref="W51" r:id="rId165" xr:uid="{15E840E0-D1C7-4E23-9D88-272ABAF6511A}"/>
    <hyperlink ref="V32" r:id="rId166" xr:uid="{CEFDBA02-5193-44BF-94FA-409323A0770F}"/>
    <hyperlink ref="W120" r:id="rId167" xr:uid="{A9D8C91C-983A-4592-8CB7-6B1F123BF6EA}"/>
    <hyperlink ref="W121" r:id="rId168" xr:uid="{B9DC75E1-7441-48FC-9752-D5BE49450A0F}"/>
    <hyperlink ref="W122" r:id="rId169" xr:uid="{50CBEB11-ECC1-4872-8C2A-869FA3E3B6B7}"/>
    <hyperlink ref="V135" r:id="rId170" xr:uid="{B885D638-01E6-4F47-8135-D6193EDD40FF}"/>
    <hyperlink ref="V134" r:id="rId171" xr:uid="{95DD5157-B452-4E1B-91AB-4DEB06480B8F}"/>
    <hyperlink ref="W134" r:id="rId172" xr:uid="{B2025BB5-4B2A-47FE-9B4E-88A68C82E635}"/>
    <hyperlink ref="W160" r:id="rId173" xr:uid="{94C9BAF4-8AC5-4AD9-A658-39F98A5015AB}"/>
    <hyperlink ref="V160" r:id="rId174" xr:uid="{0A79EC9B-8D75-466C-902D-A8E7A924A254}"/>
    <hyperlink ref="V20" r:id="rId175" xr:uid="{D6699BCA-DE13-46D0-9153-B8696FF48DAE}"/>
    <hyperlink ref="V97" r:id="rId176" xr:uid="{AE43C710-6827-49D8-A71B-5341E8315012}"/>
    <hyperlink ref="W97" r:id="rId177" xr:uid="{30C6322B-1562-4838-AD1E-30B79F654DF8}"/>
    <hyperlink ref="V45" r:id="rId178" xr:uid="{801422BE-BAD8-4318-B4C9-409E1F6453E5}"/>
    <hyperlink ref="V121" r:id="rId179" xr:uid="{3985CFA4-96F6-4A9F-90F5-D38EA7DC91C6}"/>
    <hyperlink ref="V192" r:id="rId180" xr:uid="{2A538A74-1947-4EEC-BB9E-DC71F9E9A79D}"/>
    <hyperlink ref="W192" r:id="rId181" xr:uid="{3A510EDE-7136-4595-88B2-7FD2DA918AF7}"/>
    <hyperlink ref="V306" r:id="rId182" xr:uid="{F595EA07-9DEA-42DE-99A2-2B5A1165B1C2}"/>
    <hyperlink ref="V305" r:id="rId183" xr:uid="{AF9DE1DD-7217-4F7A-A253-B1870F596F13}"/>
    <hyperlink ref="W306" r:id="rId184" xr:uid="{E803877C-8991-4755-A8B2-D95845EF8F73}"/>
    <hyperlink ref="W305" r:id="rId185" xr:uid="{D9E1E825-1015-47A7-A682-83094A8D1C8E}"/>
    <hyperlink ref="V7" r:id="rId186" xr:uid="{FFABA420-589F-4752-A201-7120C8A0A25F}"/>
    <hyperlink ref="V8" r:id="rId187" xr:uid="{E326C849-6AB5-4FBD-85D1-E29EEF7DCF27}"/>
    <hyperlink ref="V53" r:id="rId188" xr:uid="{13455BE5-88D3-4A47-989F-6261645E6A6E}"/>
    <hyperlink ref="V54" r:id="rId189" xr:uid="{A66504FA-E8A8-419F-926B-D483FDDC51E0}"/>
    <hyperlink ref="V162" r:id="rId190" xr:uid="{E3FF1916-B521-4FBB-9EC9-719B4DF1A63D}"/>
    <hyperlink ref="V163" r:id="rId191" xr:uid="{EEA2F937-8FD6-48A6-888E-2B03090A0028}"/>
    <hyperlink ref="V247" r:id="rId192" xr:uid="{2D261060-5CBA-439E-AF1E-EEC994F8DC27}"/>
    <hyperlink ref="V298" r:id="rId193" xr:uid="{A6B7D935-5F44-4256-B21F-4DA659C44162}"/>
    <hyperlink ref="V166" r:id="rId194" xr:uid="{DFE4F07B-FC1C-4F51-8345-72DCBCFEC1F9}"/>
    <hyperlink ref="V165" r:id="rId195" xr:uid="{06248F09-DEC0-4A1F-9AEA-B752EC985E8D}"/>
    <hyperlink ref="V164" r:id="rId196" xr:uid="{1189DD44-B8FF-44FB-A57F-311D71BB7440}"/>
    <hyperlink ref="V124" r:id="rId197" xr:uid="{4B2D5786-CC5E-4AB6-8CFF-965ECDDFC0D0}"/>
    <hyperlink ref="V125" r:id="rId198" xr:uid="{F455918A-A1EE-44C1-BE88-36BA3F3FBDBB}"/>
    <hyperlink ref="V123" r:id="rId199" xr:uid="{5CD9E9E8-55E5-4181-A0EB-15D907DF7638}"/>
    <hyperlink ref="W7" r:id="rId200" xr:uid="{D6A01445-5844-403A-B6E0-11B7DB39E3C7}"/>
    <hyperlink ref="U7" r:id="rId201" xr:uid="{8841B60C-7AE3-4BC2-BC2D-7E9EDF7B55CE}"/>
    <hyperlink ref="U21" r:id="rId202" xr:uid="{30DF3DDF-21FF-4D85-A9B6-4B7F9B546138}"/>
    <hyperlink ref="V21" r:id="rId203" xr:uid="{6C2CF787-62C6-402D-9577-A34279F4A10E}"/>
    <hyperlink ref="W21" r:id="rId204" xr:uid="{190D364A-AA51-41AE-8A68-6CC9FB76DE34}"/>
    <hyperlink ref="U27" r:id="rId205" xr:uid="{91DDE5B9-50E8-4A37-83C4-30E71666CEE7}"/>
    <hyperlink ref="V27" r:id="rId206" xr:uid="{EB6562EC-DF17-4FDD-AD7D-A8C17D40FCEE}"/>
    <hyperlink ref="W27" r:id="rId207" xr:uid="{B63BF67F-66EA-4140-9659-563176891D1F}"/>
    <hyperlink ref="U30" r:id="rId208" xr:uid="{B538661B-D1B6-4EFE-BD3F-D7EC283B0A2C}"/>
    <hyperlink ref="V30" r:id="rId209" xr:uid="{7C8BA31C-DF96-4947-9749-EAA1465728F9}"/>
    <hyperlink ref="W30" r:id="rId210" xr:uid="{8C25A30C-5360-413F-879A-0B752B422334}"/>
    <hyperlink ref="U35" r:id="rId211" xr:uid="{8F8D7514-1689-4CCE-91C0-6AEAD57EEE80}"/>
    <hyperlink ref="W35" r:id="rId212" xr:uid="{3D4AABA8-F7DE-4131-B0AF-9B2FB40C149F}"/>
    <hyperlink ref="U36" r:id="rId213" xr:uid="{3779A88F-7E63-4D82-948A-EA4B52F52D50}"/>
    <hyperlink ref="V36" r:id="rId214" xr:uid="{30CB4855-DE7E-4434-B257-5A09ED574A50}"/>
    <hyperlink ref="W36" r:id="rId215" xr:uid="{B07B11E3-1859-452C-AA7B-BBC70B7D8501}"/>
    <hyperlink ref="U34" r:id="rId216" xr:uid="{497C4121-EB4D-4C4C-822E-383AA0271A46}"/>
    <hyperlink ref="V34" r:id="rId217" xr:uid="{07F7C1B7-3A88-4C2E-B3F5-30CD981BD6C5}"/>
    <hyperlink ref="W34" r:id="rId218" xr:uid="{0B8267AD-ACDA-4B87-A9A4-E5D3D556CC8F}"/>
    <hyperlink ref="V35" r:id="rId219" xr:uid="{EC0D4B65-C86B-425D-931C-0B5964E36295}"/>
    <hyperlink ref="U47" r:id="rId220" xr:uid="{7A77551C-27CB-4FE2-9E95-7C844819D29C}"/>
    <hyperlink ref="V47" r:id="rId221" xr:uid="{9978B45D-A4C0-44D2-954D-A0BB14FA6BEF}"/>
    <hyperlink ref="W47" r:id="rId222" xr:uid="{6520ABF2-E1AB-499E-B273-F0E86A60201D}"/>
    <hyperlink ref="V55" r:id="rId223" xr:uid="{26A5DD92-D7CC-42AE-8BA8-D12778965A48}"/>
    <hyperlink ref="U55" r:id="rId224" xr:uid="{A212D980-F9F8-4D3B-B11A-79AB970545F9}"/>
    <hyperlink ref="W55" r:id="rId225" xr:uid="{A247109E-AEEF-4115-958D-5E2727988BE4}"/>
    <hyperlink ref="U53" r:id="rId226" xr:uid="{E1DB1127-0A15-4C8B-A34E-45879E43CAEC}"/>
    <hyperlink ref="W53" r:id="rId227" xr:uid="{E44867B0-9F02-4D85-ADB5-C3DCAD303CC4}"/>
    <hyperlink ref="V56" r:id="rId228" xr:uid="{A54B59CE-0901-4E68-B802-1F0F4517AD08}"/>
    <hyperlink ref="V57" r:id="rId229" xr:uid="{94D790D1-BE5A-4720-BE15-B615108D8B02}"/>
    <hyperlink ref="U57" r:id="rId230" xr:uid="{C6BAFC3B-C84C-41AE-A168-68944A65A914}"/>
    <hyperlink ref="U56" r:id="rId231" xr:uid="{48883079-5AEA-4E86-AC8E-6FD275529337}"/>
    <hyperlink ref="W56" r:id="rId232" xr:uid="{C77B2B17-185B-494B-B034-A1CFFBAB9025}"/>
    <hyperlink ref="W57" r:id="rId233" xr:uid="{9655398A-55E1-4ECD-99F3-97F88E5AE6C9}"/>
    <hyperlink ref="V59" r:id="rId234" xr:uid="{6E0C467E-AE16-4D7D-A3E9-94D025EBCEC2}"/>
    <hyperlink ref="V58" r:id="rId235" xr:uid="{4A651115-10CE-4B67-B3A8-F89618AF81EA}"/>
    <hyperlink ref="U59" r:id="rId236" xr:uid="{10204186-0F89-4F5E-95B7-ED82E558D4C2}"/>
    <hyperlink ref="U58" r:id="rId237" xr:uid="{AE2E7B1A-C1FE-4259-877C-D01DE3DF0A23}"/>
    <hyperlink ref="W58" r:id="rId238" xr:uid="{ED1992E4-315E-4F2D-A6ED-F36FA01476CD}"/>
    <hyperlink ref="W59" r:id="rId239" xr:uid="{0E2581E9-4E7A-4A2B-A244-2DF3DAA4905F}"/>
    <hyperlink ref="U66" r:id="rId240" xr:uid="{A1AD1406-89A8-4D9A-BB67-4D808E577BD7}"/>
    <hyperlink ref="V66" r:id="rId241" xr:uid="{F71ECE9C-A50D-4D06-BBA4-D7ACE85C6F99}"/>
    <hyperlink ref="W66" r:id="rId242" xr:uid="{293D8186-C820-43AF-8A1B-C64F83CF422A}"/>
    <hyperlink ref="U67" r:id="rId243" xr:uid="{3C089D68-C3EF-44E0-B3EE-BDB68E4C0904}"/>
    <hyperlink ref="V67" r:id="rId244" xr:uid="{33F16B2E-F5D6-4C55-866F-915601D1B8E6}"/>
    <hyperlink ref="W67" r:id="rId245" xr:uid="{0BB012EB-CD51-44BE-A2A1-76C203680313}"/>
    <hyperlink ref="U69" r:id="rId246" xr:uid="{146E01E4-55B7-405A-92AC-DCDD3BA5E8B0}"/>
    <hyperlink ref="V69" r:id="rId247" xr:uid="{915B21E3-E40E-4DF1-B754-A9851617B5FC}"/>
    <hyperlink ref="W69" r:id="rId248" xr:uid="{D579F579-AA3B-458E-ACF9-C2B831B65E22}"/>
    <hyperlink ref="U68" r:id="rId249" xr:uid="{A4A4CF74-DF80-45BA-A5D4-ABF6DB6D081B}"/>
    <hyperlink ref="V68" r:id="rId250" xr:uid="{698D32D9-D811-4818-B52C-4FF486C3880B}"/>
    <hyperlink ref="W68" r:id="rId251" xr:uid="{D022FC04-2B2A-44FF-B869-82C27F17578B}"/>
    <hyperlink ref="U70" r:id="rId252" xr:uid="{0E615B71-8684-4A96-AEDC-A7807C5F312D}"/>
    <hyperlink ref="V70" r:id="rId253" xr:uid="{CF0FD277-B5A5-4761-ABFB-F532B1074526}"/>
    <hyperlink ref="W70" r:id="rId254" xr:uid="{0FA59A6C-9163-4120-85CD-A3E11BA3F839}"/>
    <hyperlink ref="W71" r:id="rId255" xr:uid="{095E4D9C-23E3-4AE5-81B0-8D34E9F50293}"/>
    <hyperlink ref="U72" r:id="rId256" xr:uid="{59EA4FEC-DE87-420C-975E-5FE331FF62C9}"/>
    <hyperlink ref="W72" r:id="rId257" xr:uid="{459162FF-ED65-4B65-A16F-BF6CA21B06F0}"/>
    <hyperlink ref="U73" r:id="rId258" xr:uid="{6234191F-D757-4FC4-BA63-95EF62BB5EC6}"/>
    <hyperlink ref="V73" r:id="rId259" xr:uid="{A997437F-2335-481B-8F8E-3A96DE11BBFA}"/>
    <hyperlink ref="W73" r:id="rId260" xr:uid="{84359238-8E11-4BA9-8A5F-208EC8642F44}"/>
    <hyperlink ref="V71" r:id="rId261" xr:uid="{777659F4-D0C9-4EA0-B22C-348005A70BE6}"/>
    <hyperlink ref="U83" r:id="rId262" xr:uid="{8CEAA3D6-4390-4739-A10B-30872750329C}"/>
    <hyperlink ref="V83" r:id="rId263" xr:uid="{35DEAC7D-2525-45BA-B5A8-0B347309F337}"/>
    <hyperlink ref="W83" r:id="rId264" xr:uid="{E713583D-3549-4E6C-9026-3C3F7C6E1815}"/>
    <hyperlink ref="V95" r:id="rId265" xr:uid="{3C0C8EE5-EFA9-4841-B6A4-FCFF85DA64F1}"/>
    <hyperlink ref="W95" r:id="rId266" xr:uid="{AA7316E3-D584-41FA-B9AA-4E483D92018C}"/>
    <hyperlink ref="U95" r:id="rId267" xr:uid="{0EFEECCE-64D2-43DC-B3EF-EDE85E1ECCBB}"/>
    <hyperlink ref="W94" r:id="rId268" xr:uid="{AEDFF763-4CB6-4ACE-8204-E7BF45BA6182}"/>
    <hyperlink ref="V94" r:id="rId269" xr:uid="{FF4FB99D-E1FB-44A5-B551-CD007756EC48}"/>
    <hyperlink ref="U94" r:id="rId270" xr:uid="{A4597B25-6DD0-4673-9B3A-CBA8F45B9965}"/>
    <hyperlink ref="U96" r:id="rId271" xr:uid="{73A664EF-6882-4BDE-9F61-5ED8FC03424A}"/>
    <hyperlink ref="W96" r:id="rId272" xr:uid="{ECC9AD49-111D-4E29-903F-25870A60C387}"/>
    <hyperlink ref="V96" r:id="rId273" xr:uid="{1534BCAF-B8A8-481E-AD29-5D340873E460}"/>
    <hyperlink ref="V108" r:id="rId274" xr:uid="{35A93478-96BA-4471-A795-32AF3A38A298}"/>
    <hyperlink ref="W108" r:id="rId275" xr:uid="{4FE1E990-7FC2-4974-86BC-9E8564F380A2}"/>
    <hyperlink ref="U108" r:id="rId276" xr:uid="{EBE412F7-4068-4A81-BCAA-3350AC3B101E}"/>
    <hyperlink ref="U139:U140" r:id="rId277" display="https://www.pref.nagano.lg.jp/nogi/midori/midorijoho.html" xr:uid="{292E9448-32CA-4514-ADA6-1373AB37F132}"/>
    <hyperlink ref="V109" r:id="rId278" xr:uid="{21FA36B8-2079-4F23-92FB-38540FD1DA33}"/>
    <hyperlink ref="W109" r:id="rId279" xr:uid="{8B77DAF8-36D2-4FA3-9B9E-B5529CB173F1}"/>
    <hyperlink ref="V110" r:id="rId280" xr:uid="{0B4E741E-5D44-4335-9D35-B94C2695C369}"/>
    <hyperlink ref="W110" r:id="rId281" xr:uid="{129E5F96-7915-41EF-8D5D-076EE14FD3CD}"/>
    <hyperlink ref="U116" r:id="rId282" xr:uid="{8C782831-A1C6-4799-8CE3-B84188FA854E}"/>
    <hyperlink ref="W116" r:id="rId283" xr:uid="{E58AEDC7-E168-42C4-8DF9-0065930F25B8}"/>
    <hyperlink ref="V116" r:id="rId284" xr:uid="{FF344D45-DB4A-4181-A4EF-0480EE0F23CC}"/>
    <hyperlink ref="U123" r:id="rId285" xr:uid="{65424FD2-F20A-4D1F-876B-034ED2F04FFE}"/>
    <hyperlink ref="W123" r:id="rId286" xr:uid="{77DF9E6E-D9CF-4A0E-877E-053DA5CE3489}"/>
    <hyperlink ref="U126" r:id="rId287" xr:uid="{0950ADC3-640D-4141-AE86-937E4A4659BD}"/>
    <hyperlink ref="V126" r:id="rId288" xr:uid="{2957E53A-E579-4044-9B66-41FD011F3992}"/>
    <hyperlink ref="W126" r:id="rId289" xr:uid="{2EFF9B4C-9FFE-452E-9DB8-9ACBC7BFBAF7}"/>
    <hyperlink ref="V150" r:id="rId290" xr:uid="{58592003-5F84-41FF-8012-81333CB3801F}"/>
    <hyperlink ref="W150" r:id="rId291" xr:uid="{7BEBE2B8-BA15-4CAA-B853-1185AA9808B7}"/>
    <hyperlink ref="U161" r:id="rId292" xr:uid="{1F1B5451-A6DE-4335-B8FA-228511B9E551}"/>
    <hyperlink ref="W161" r:id="rId293" xr:uid="{D23FE1AA-E2FD-4814-ABE2-E42A2EDBC1CD}"/>
    <hyperlink ref="V161" r:id="rId294" xr:uid="{2400D6C1-D866-45E9-B8E8-B7314A7C920E}"/>
    <hyperlink ref="U162" r:id="rId295" xr:uid="{74254BE6-0D48-4D3A-8F1F-B1C4820C89BB}"/>
    <hyperlink ref="U164" r:id="rId296" xr:uid="{750B08CD-592A-4E3B-890B-A5F11D97A07E}"/>
    <hyperlink ref="W163" r:id="rId297" xr:uid="{D1C45645-2B60-43FF-9B5E-574FF0B12961}"/>
    <hyperlink ref="W162" r:id="rId298" xr:uid="{890C79A4-07C8-40C2-96DE-102F7364A733}"/>
    <hyperlink ref="W164" r:id="rId299" xr:uid="{13768B12-8D11-458F-88CA-E13BC5437D36}"/>
    <hyperlink ref="W165" r:id="rId300" xr:uid="{4C63863E-0264-4033-938B-0E75FF624300}"/>
    <hyperlink ref="W166" r:id="rId301" xr:uid="{C4006138-813C-444E-8D2E-383108922EBC}"/>
    <hyperlink ref="V172" r:id="rId302" xr:uid="{62505792-9A3F-4F25-A351-BA74A01DDFFC}"/>
    <hyperlink ref="V171" r:id="rId303" xr:uid="{54208776-6F89-4AC0-AFBF-BCFAD47297FB}"/>
    <hyperlink ref="W171" r:id="rId304" xr:uid="{3EBEA492-C3B6-4842-B1A6-46BAC5731B27}"/>
    <hyperlink ref="W172" r:id="rId305" xr:uid="{E27ECCF8-4C9D-4BCD-B4C4-5AD3DF975A2D}"/>
    <hyperlink ref="U171" r:id="rId306" xr:uid="{5BDC6602-0BE6-42A3-A248-E1E0226FF272}"/>
    <hyperlink ref="U172" r:id="rId307" xr:uid="{53457C1E-E0FB-4A0A-900A-4F4D72310D49}"/>
    <hyperlink ref="U173" r:id="rId308" xr:uid="{441F1CEC-29FA-43FD-93AF-1F26BBFB7B33}"/>
    <hyperlink ref="W173" r:id="rId309" xr:uid="{F680C7D3-4CD2-4F59-A553-97D14E3A2CFF}"/>
    <hyperlink ref="V173" r:id="rId310" xr:uid="{6399C2A5-A303-4A89-8724-6A9271A8FA09}"/>
    <hyperlink ref="V181" r:id="rId311" xr:uid="{080BBF18-5A61-4884-9CFC-BC807A139468}"/>
    <hyperlink ref="W181" r:id="rId312" xr:uid="{ED30E343-7728-4B15-9102-0AFE8374352A}"/>
    <hyperlink ref="W182" r:id="rId313" xr:uid="{B708B6AB-9AA1-4570-AFAB-F44FC046DE54}"/>
    <hyperlink ref="V182" r:id="rId314" xr:uid="{E6352313-3930-46F2-90DB-9300B142CC9F}"/>
    <hyperlink ref="W183" r:id="rId315" xr:uid="{B55B7B62-28B4-475E-8940-968A2D6FC7B2}"/>
    <hyperlink ref="V183" r:id="rId316" xr:uid="{CF4B16A7-9EA1-4354-A63F-5E961AC16ACD}"/>
    <hyperlink ref="W184" r:id="rId317" xr:uid="{B504D031-FF5E-4374-9033-9DAE4EC0770D}"/>
    <hyperlink ref="V184" r:id="rId318" xr:uid="{8CA238DE-11CC-44C3-B9A2-4C96FF67C301}"/>
    <hyperlink ref="U189" r:id="rId319" xr:uid="{62859BFA-F241-43EC-82A5-7E4FA96A68F9}"/>
    <hyperlink ref="V189" r:id="rId320" xr:uid="{2C682740-E880-47EF-A4F2-51FDF2A75BCA}"/>
    <hyperlink ref="W189" r:id="rId321" xr:uid="{FEDECE7C-AF01-4B48-B8F5-E53A31AEDA7F}"/>
    <hyperlink ref="U193" r:id="rId322" xr:uid="{ADF9F26C-9259-42EB-A2F6-594486D719D3}"/>
    <hyperlink ref="V193" r:id="rId323" xr:uid="{05AFA32F-D8B1-48E3-B9A8-4B45CC0AFCAA}"/>
    <hyperlink ref="W193" r:id="rId324" xr:uid="{0B8F570F-1F72-45AE-9182-683BE7AC0428}"/>
    <hyperlink ref="U205" r:id="rId325" xr:uid="{FF0C324F-0AE3-46B3-B31C-50EE81C6AD96}"/>
    <hyperlink ref="W205" r:id="rId326" xr:uid="{E6D07E64-DDF9-4662-A162-D20EE23E96C5}"/>
    <hyperlink ref="V205" r:id="rId327" xr:uid="{5A895339-847A-4E85-B836-E4130AC8FC0E}"/>
    <hyperlink ref="U218" r:id="rId328" xr:uid="{B66F571A-BBDC-4F94-91D5-B995630E117D}"/>
    <hyperlink ref="U219" r:id="rId329" xr:uid="{A38BC80F-1A35-425E-8428-4F1992B754D5}"/>
    <hyperlink ref="V218" r:id="rId330" xr:uid="{9CB1C5E9-9CCC-460E-AB6F-02092704DD8A}"/>
    <hyperlink ref="V219" r:id="rId331" xr:uid="{A1D5BBE3-5749-4583-BF17-011395C62B74}"/>
    <hyperlink ref="W218" r:id="rId332" xr:uid="{5ADF65BE-1600-4070-A7C8-BE7562737AB8}"/>
    <hyperlink ref="W219" r:id="rId333" xr:uid="{8C3712D8-F01D-46EA-914D-D74B8F36A3C8}"/>
    <hyperlink ref="U220" r:id="rId334" xr:uid="{0EC10934-ED02-4795-9AA7-DA9145E2C3EC}"/>
    <hyperlink ref="V220" r:id="rId335" xr:uid="{AB1602F1-84E6-4AF1-B645-E4B63D2CD5D4}"/>
    <hyperlink ref="W220" r:id="rId336" xr:uid="{E76375CC-68E0-4714-BB26-9294E2D9E2B5}"/>
    <hyperlink ref="U217" r:id="rId337" xr:uid="{8E55D1F5-179E-4318-9441-8F18C4B45B51}"/>
    <hyperlink ref="V217" r:id="rId338" xr:uid="{C85E4054-75BC-4D17-B330-A0E1B085BCB6}"/>
    <hyperlink ref="W217" r:id="rId339" xr:uid="{B027FDAB-3FEA-4802-87F4-2FA5CD7627C0}"/>
    <hyperlink ref="U224" r:id="rId340" xr:uid="{43D3F204-F16A-4FA0-9052-4E585C5A0AAC}"/>
    <hyperlink ref="U230" r:id="rId341" xr:uid="{AB4493AB-AFBE-4D07-B0BC-D6F1C48048F0}"/>
    <hyperlink ref="V230" r:id="rId342" xr:uid="{7F12EABF-FEDB-454A-982B-3A65E4F62947}"/>
    <hyperlink ref="W224" r:id="rId343" xr:uid="{727114F7-5B0F-4317-B59B-9F90B9D2CBCC}"/>
    <hyperlink ref="V224" r:id="rId344" xr:uid="{EFA04827-9BC2-476A-AC64-FBE66A2541D3}"/>
    <hyperlink ref="U232" r:id="rId345" xr:uid="{9A46198D-7AD8-4239-B7BE-15A52B884D49}"/>
    <hyperlink ref="U233" r:id="rId346" xr:uid="{C8606C0A-7FBC-4652-AE30-77597CF29FD6}"/>
    <hyperlink ref="U234" r:id="rId347" xr:uid="{EC075598-2E6F-4CAC-B0E9-4DCC17309E3F}"/>
    <hyperlink ref="V232" r:id="rId348" xr:uid="{DF0F2648-27B0-42B0-A393-6FDA42D5F64C}"/>
    <hyperlink ref="V233" r:id="rId349" xr:uid="{A9F6C910-DF90-4D7C-8366-E3E5CC7CDC76}"/>
    <hyperlink ref="W233" r:id="rId350" xr:uid="{96F6753E-0851-42DB-9897-51F573511FC4}"/>
    <hyperlink ref="W232" r:id="rId351" xr:uid="{FBEC874F-991A-4FEE-AA37-A1C4FF9CDAD9}"/>
    <hyperlink ref="W245" r:id="rId352" xr:uid="{151C3006-36D6-4BE1-B427-F6E9B91820B7}"/>
    <hyperlink ref="V245" r:id="rId353" xr:uid="{E61519DC-F03A-446A-B40F-E385B32938CC}"/>
    <hyperlink ref="U245" r:id="rId354" xr:uid="{B3827245-F021-487D-A13E-524B8F6BF26C}"/>
    <hyperlink ref="U246" r:id="rId355" xr:uid="{AFE9BD2D-4428-44D3-AEC0-F749D65A8E2A}"/>
    <hyperlink ref="U248" r:id="rId356" xr:uid="{498E6C75-6832-4CB4-A25B-A7273E816850}"/>
    <hyperlink ref="U255" r:id="rId357" xr:uid="{84B3E70D-7CD9-4320-9329-724833F03E7C}"/>
    <hyperlink ref="U256" r:id="rId358" xr:uid="{4C7830AA-9083-4A1E-889A-A8F160BA496A}"/>
    <hyperlink ref="V255" r:id="rId359" xr:uid="{B5A59B37-7496-4795-969D-EBC8E65B3CCD}"/>
    <hyperlink ref="V256" r:id="rId360" xr:uid="{13D8A05E-050E-4E9E-B9EE-CACFA5658C51}"/>
    <hyperlink ref="U254" r:id="rId361" xr:uid="{29D990A1-0A3B-4309-9E7F-4266F4502C8E}"/>
    <hyperlink ref="V254" r:id="rId362" xr:uid="{989DCA09-9BE6-4415-9DDA-0FAD5375F78F}"/>
    <hyperlink ref="W254" r:id="rId363" xr:uid="{8562A27C-D1F4-4DFE-A253-2C94758F1CDA}"/>
    <hyperlink ref="W255" r:id="rId364" xr:uid="{DE7EE97F-6B1C-458E-8510-5E9C275DFD2A}"/>
    <hyperlink ref="W256" r:id="rId365" xr:uid="{BD9ACEB5-DD3D-481B-9BF9-DF2F62431824}"/>
    <hyperlink ref="U258" r:id="rId366" xr:uid="{A7BB0BD6-D7A0-4057-ADF3-284872F71B3F}"/>
    <hyperlink ref="V258" r:id="rId367" xr:uid="{F2E19C51-E88F-41B7-82B3-24E5DF5CE99F}"/>
    <hyperlink ref="W258" r:id="rId368" xr:uid="{4D7D3764-419F-45F4-BF2F-648D1CFB8B40}"/>
    <hyperlink ref="U257" r:id="rId369" xr:uid="{D3678E9C-5DCC-4758-83C4-26E6BB6C40C8}"/>
    <hyperlink ref="V257" r:id="rId370" xr:uid="{3E815064-7D60-41EC-8F8A-B0486D1D583A}"/>
    <hyperlink ref="W257" r:id="rId371" xr:uid="{6EF0C002-8886-4D39-A4CD-EEB173831E63}"/>
    <hyperlink ref="U259" r:id="rId372" xr:uid="{5E3B4E99-18FB-4D0A-8718-A36875438358}"/>
    <hyperlink ref="V275" r:id="rId373" xr:uid="{AB0577F1-B48B-4DC4-AEA1-A6916A32935E}"/>
    <hyperlink ref="W275" r:id="rId374" xr:uid="{94A98DEB-86E4-437B-A83C-9648D701EDBE}"/>
    <hyperlink ref="U275" r:id="rId375" xr:uid="{124DA724-1CF0-4384-A64D-FD58D1E44B73}"/>
    <hyperlink ref="U298" r:id="rId376" xr:uid="{E6828B1B-1AB2-4499-A6BA-7483B4C092EC}"/>
    <hyperlink ref="W286" r:id="rId377" xr:uid="{EE304DCB-FDE0-4E12-B5CB-56A66178DFB3}"/>
    <hyperlink ref="W285" r:id="rId378" xr:uid="{D568436C-C906-4563-B66F-D45833C3FC09}"/>
    <hyperlink ref="V285" r:id="rId379" xr:uid="{32F04506-0A3E-41A0-B503-2F45C25011F1}"/>
    <hyperlink ref="V286" r:id="rId380" xr:uid="{61D5726F-A2C9-49E9-8184-6D617665A1A1}"/>
    <hyperlink ref="U285" r:id="rId381" xr:uid="{ED196437-65E4-4C92-8EC1-BC1021F92057}"/>
    <hyperlink ref="U286" r:id="rId382" xr:uid="{AA7899B9-D47E-4A0C-8848-6F1E19B75680}"/>
    <hyperlink ref="U288" r:id="rId383" xr:uid="{9AB0203D-CF2B-498D-AA34-07793438C668}"/>
    <hyperlink ref="W288" r:id="rId384" xr:uid="{C7F82D68-91A1-40FD-B6EB-AF88F3D2B0A5}"/>
    <hyperlink ref="V288" r:id="rId385" xr:uid="{1E38A046-26E9-464C-B009-9F2509E3DE76}"/>
    <hyperlink ref="U290" r:id="rId386" xr:uid="{A484EB74-2029-4C29-8265-A4FB1529E68D}"/>
    <hyperlink ref="W290" r:id="rId387" xr:uid="{B7721E62-4D92-44F3-A83D-4CB1639CB314}"/>
    <hyperlink ref="V290" r:id="rId388" xr:uid="{E10B8B93-3CEA-463A-9667-8833E93218A2}"/>
    <hyperlink ref="U309" r:id="rId389" xr:uid="{3A568913-9619-4D78-BA78-0653F97CDADC}"/>
    <hyperlink ref="U150" r:id="rId390" xr:uid="{B012470E-07F1-4624-9150-301C9C6BCB3D}"/>
    <hyperlink ref="V309" r:id="rId391" xr:uid="{FE9DA402-457C-4A5C-BD0F-6D418377EF32}"/>
    <hyperlink ref="W309" r:id="rId392" xr:uid="{03DF427E-3FCD-4DC3-BA57-181303A537A2}"/>
    <hyperlink ref="V246" r:id="rId393" xr:uid="{938A3CC0-4326-419B-B983-85E71D4B7B7E}"/>
    <hyperlink ref="W246" r:id="rId394" xr:uid="{85FFEE5D-5C0C-4AB5-B1E0-86F2102322D4}"/>
    <hyperlink ref="U181" r:id="rId395" xr:uid="{94605A93-6C72-49A6-A59F-EEB9BF9DFEE4}"/>
    <hyperlink ref="V234" r:id="rId396" xr:uid="{CD0D26F3-AFB8-4AB7-9DF2-404C57CF1638}"/>
    <hyperlink ref="W234" r:id="rId397" xr:uid="{B5902625-A177-4069-A68B-BADACC06EA16}"/>
    <hyperlink ref="U247" r:id="rId398" xr:uid="{36BA4A14-A4CF-4512-9E8E-730AF14B3F1C}"/>
    <hyperlink ref="W230" r:id="rId399" xr:uid="{712E8671-94A1-4129-8BBE-4CD5EFB1C3D5}"/>
    <hyperlink ref="W247" r:id="rId400" xr:uid="{287FBCF1-ABD1-4E11-B944-5A17505DA77B}"/>
    <hyperlink ref="U114" r:id="rId401" xr:uid="{DA50DB47-06C7-4E05-9DF0-641985B80262}"/>
    <hyperlink ref="W114" r:id="rId402" xr:uid="{BAC1043C-99FA-4EFE-8191-8467B0B41CBD}"/>
    <hyperlink ref="V114" r:id="rId403" xr:uid="{6B4F12A0-A028-4A63-B118-DA8655773128}"/>
    <hyperlink ref="W28" r:id="rId404" xr:uid="{E0805969-A0FE-46F4-BE66-4D2749848D87}"/>
    <hyperlink ref="V28" r:id="rId405" xr:uid="{0989E7A9-D333-4803-8F52-72FD55755738}"/>
    <hyperlink ref="U16" r:id="rId406" xr:uid="{7E4CB93A-0366-47AE-94D8-B38083DF6A3B}"/>
    <hyperlink ref="W15" r:id="rId407" xr:uid="{5792457F-D195-4349-8098-C7BC6C832D86}"/>
    <hyperlink ref="U40" r:id="rId408" xr:uid="{F83DD35D-8C87-47F2-8A90-10649DA924DF}"/>
    <hyperlink ref="U15" r:id="rId409" xr:uid="{1B8B9F5E-1D65-4CD3-A898-3E891E26A7F3}"/>
    <hyperlink ref="U14" r:id="rId410" xr:uid="{BB65468F-3296-47C5-B216-CEEEC949FB7D}"/>
    <hyperlink ref="W40" r:id="rId411" xr:uid="{30AA28ED-03F7-42CD-AA2F-752B54404DC0}"/>
    <hyperlink ref="V40" r:id="rId412" xr:uid="{F624C5C4-1274-43C8-BEC1-50242ACEC89A}"/>
    <hyperlink ref="V39" r:id="rId413" xr:uid="{88A8E01D-3A93-4A4B-8BEF-25E1507A7B5D}"/>
    <hyperlink ref="W38" r:id="rId414" xr:uid="{95A91809-7CBB-4982-B6ED-85164E25C3A2}"/>
    <hyperlink ref="V38" r:id="rId415" xr:uid="{69BBD8F3-E8FC-4D53-8429-55EEFDC01858}"/>
    <hyperlink ref="W37" r:id="rId416" xr:uid="{5A465727-8D91-42E7-83FC-633F93EDFA31}"/>
    <hyperlink ref="V37" r:id="rId417" xr:uid="{06833FBF-A3F5-41AC-822C-370F454AEB31}"/>
    <hyperlink ref="W17" r:id="rId418" xr:uid="{96EF3C2F-A9ED-49CD-970E-6B23E15A2900}"/>
    <hyperlink ref="W16" r:id="rId419" xr:uid="{0D4643D9-50ED-4301-9317-5593C443FE0A}"/>
    <hyperlink ref="V16" r:id="rId420" xr:uid="{A061B6A9-2677-46F7-BB09-17A5D877ACB5}"/>
    <hyperlink ref="V15" r:id="rId421" xr:uid="{CB000938-8F8E-40D9-A882-0C7A828DB301}"/>
    <hyperlink ref="W14" r:id="rId422" xr:uid="{614505C4-7E7D-4F1E-BD34-A239E5BF345F}"/>
    <hyperlink ref="V14" r:id="rId423" xr:uid="{5DC53BDF-08D5-470E-A695-B637A1CBBAD5}"/>
    <hyperlink ref="W39" r:id="rId424" xr:uid="{75F043A1-1425-47F2-B5D3-C9766A2CAA1E}"/>
    <hyperlink ref="U39" r:id="rId425" xr:uid="{66F7B665-C4E8-4DE8-824E-1C26B0366DE0}"/>
    <hyperlink ref="U38" r:id="rId426" xr:uid="{9DA4BF8C-9C77-4829-98BD-8122454175DD}"/>
    <hyperlink ref="V17" r:id="rId427" xr:uid="{4EDF639A-4967-4554-9A8E-AFE5821AE9B4}"/>
    <hyperlink ref="U17" r:id="rId428" xr:uid="{BE2058CA-8DD7-4BFE-9D1A-73E2DCDEFBED}"/>
    <hyperlink ref="U28" r:id="rId429" xr:uid="{73D52028-7D34-4A13-AFF1-EDA2540E7A09}"/>
    <hyperlink ref="U29" r:id="rId430" xr:uid="{4AE01C6A-4ECC-41D1-995A-E0678EB1F641}"/>
    <hyperlink ref="W29" r:id="rId431" xr:uid="{45A0FCA7-0F52-43A9-840A-0B29FD40D6F3}"/>
    <hyperlink ref="V29" r:id="rId432" xr:uid="{EF7BF1A5-B17E-4995-BC52-3E7586796AD8}"/>
    <hyperlink ref="U25" r:id="rId433" xr:uid="{4FE1836F-818F-4C0F-8F2A-1B4F364392E3}"/>
    <hyperlink ref="U24" r:id="rId434" xr:uid="{4112FDE9-24A8-4D4B-938F-C6140C901B06}"/>
    <hyperlink ref="U23" r:id="rId435" xr:uid="{86BEAF98-977A-4D28-9ABB-0E82BCA17644}"/>
    <hyperlink ref="U22" r:id="rId436" xr:uid="{58BEDCD2-FEB5-4F4C-9C7D-65C46A5568C4}"/>
    <hyperlink ref="V25" r:id="rId437" xr:uid="{FF9C2B51-0EBE-4098-BAF5-44034894F522}"/>
    <hyperlink ref="V24" r:id="rId438" xr:uid="{8A9E2106-041E-43F4-858D-F2DCEF8B754F}"/>
    <hyperlink ref="W22" r:id="rId439" xr:uid="{BE90F16A-03E9-40F5-A03B-1C7FCB3162F2}"/>
    <hyperlink ref="V22" r:id="rId440" xr:uid="{6C2C295E-A2F1-4710-8B9C-1BD41D1BCA32}"/>
    <hyperlink ref="V23" r:id="rId441" xr:uid="{8997711E-CF85-4972-98CE-4F6D337E5624}"/>
    <hyperlink ref="U49" r:id="rId442" xr:uid="{D73A4CA3-A987-47F8-8D55-9420974C9BE7}"/>
    <hyperlink ref="V49" r:id="rId443" xr:uid="{B62457DF-7B9C-4FFD-AC1D-EF7BAEDF8B06}"/>
    <hyperlink ref="W63" r:id="rId444" xr:uid="{82BEB312-2EEC-470A-81D1-007D77DEDDEE}"/>
    <hyperlink ref="V63" r:id="rId445" xr:uid="{2C61DD36-B0A1-4C76-BBEB-2387136B6530}"/>
    <hyperlink ref="W62" r:id="rId446" xr:uid="{92C9B33D-DB2C-4462-BF9C-DE6AE6EFDC65}"/>
    <hyperlink ref="V62" r:id="rId447" xr:uid="{D6A83A9A-05DF-42DF-9ACB-A47D0808862D}"/>
    <hyperlink ref="W61" r:id="rId448" xr:uid="{CD30121F-C92D-43CA-840D-8371A3FAC698}"/>
    <hyperlink ref="V61" r:id="rId449" xr:uid="{348A8454-7AD9-4823-A872-2FB4219B4ABA}"/>
    <hyperlink ref="W60" r:id="rId450" xr:uid="{18029F9F-33AF-4FD7-9A33-8505D0C8DA65}"/>
    <hyperlink ref="V60" r:id="rId451" xr:uid="{360F2DC4-4BFA-4F21-97DE-8A169BED27EB}"/>
    <hyperlink ref="U296" r:id="rId452" xr:uid="{C6DEB1D7-5084-4CCA-A979-3CC1F4C94532}"/>
    <hyperlink ref="W296" r:id="rId453" xr:uid="{C81DC632-F3B0-4149-A760-A00D3328A67E}"/>
    <hyperlink ref="V296" r:id="rId454" xr:uid="{6D817964-C582-40F6-A2B3-9A67988B2731}"/>
    <hyperlink ref="U99" r:id="rId455" xr:uid="{C6832C3F-EDC1-47EE-A118-CBB122BD7027}"/>
    <hyperlink ref="W99" r:id="rId456" xr:uid="{F920911F-442F-4490-A0F0-0145E3404A5A}"/>
    <hyperlink ref="W297" r:id="rId457" xr:uid="{A4B30AE0-EC8D-4069-AEB8-31CAFD7EF1E0}"/>
    <hyperlink ref="V297" r:id="rId458" xr:uid="{168FDF4A-5546-46E2-B677-EE198B6EC5CC}"/>
    <hyperlink ref="U297" r:id="rId459" xr:uid="{D4A8C6F7-ABC7-41C3-9866-64B9BE8748B6}"/>
    <hyperlink ref="V202" r:id="rId460" xr:uid="{0B35B0BA-52B8-4A46-A486-31D8DFB6B3AE}"/>
    <hyperlink ref="U128" r:id="rId461" xr:uid="{A18C09F9-B955-4215-A9D3-C99D66BA8EFD}"/>
    <hyperlink ref="U239" r:id="rId462" xr:uid="{B133CD79-88F0-49CC-BC8B-B70606CFBA3D}"/>
    <hyperlink ref="W273" r:id="rId463" xr:uid="{23E49A28-FBC7-4B1C-858D-13B498D2416B}"/>
    <hyperlink ref="U269" r:id="rId464" xr:uid="{C090BE30-46FD-46E2-849B-151FE405EE86}"/>
    <hyperlink ref="W268" r:id="rId465" xr:uid="{5375E1B7-B8F4-4E24-B8AA-5B2C2DDF70D3}"/>
    <hyperlink ref="U268" r:id="rId466" xr:uid="{8F52B2BE-58CB-4092-BC9D-478C0D21C97F}"/>
    <hyperlink ref="U270" r:id="rId467" xr:uid="{B20B34A9-508A-48F6-9064-6025E58E42EB}"/>
    <hyperlink ref="U272" r:id="rId468" xr:uid="{C0AE611A-CFDA-46D9-8B9C-93DAE2F1DD39}"/>
    <hyperlink ref="U273" r:id="rId469" xr:uid="{53A38BB9-453F-4A9A-9C39-CF2CFFCB2614}"/>
    <hyperlink ref="V170" r:id="rId470" xr:uid="{F892B5F8-932C-43E4-9DF9-8FF8B1E7A606}"/>
    <hyperlink ref="V169:W169" r:id="rId471" display="https://www.pref.fukui.lg.jp/doc/tan-noso/kyuuri.html" xr:uid="{EAE9F834-8CD0-4A9F-97A1-797B25751A60}"/>
    <hyperlink ref="U169" r:id="rId472" xr:uid="{BE775004-C94B-4F24-A258-6EFE4D02E90B}"/>
    <hyperlink ref="W133" r:id="rId473" xr:uid="{6F31FD67-195C-4CCC-885E-649A79EBF363}"/>
    <hyperlink ref="V133" r:id="rId474" xr:uid="{2691039A-5461-4418-A8F6-5C48DF680AE1}"/>
    <hyperlink ref="W131" r:id="rId475" xr:uid="{D4B80D76-A2A6-4F56-99E0-FCE9BAAB6D4F}"/>
    <hyperlink ref="V131" r:id="rId476" xr:uid="{174E4ECE-7BBF-4C56-81CA-22A6825684CA}"/>
    <hyperlink ref="U131" r:id="rId477" xr:uid="{A5FFD60E-6A1F-4631-927C-2C245A1EC572}"/>
    <hyperlink ref="U221" r:id="rId478" xr:uid="{CA3939DD-2F52-4007-940F-DC798FF8E6B8}"/>
    <hyperlink ref="U237" r:id="rId479" xr:uid="{ED487826-B664-44D6-8979-F5EFAAE645A1}"/>
    <hyperlink ref="W237" r:id="rId480" xr:uid="{CD43D2F2-872C-43AB-AEBE-2927BDD51562}"/>
    <hyperlink ref="V237" r:id="rId481" xr:uid="{3F5B9AC8-C8D3-4AF3-A80D-11C3BEC9D1B1}"/>
    <hyperlink ref="U236" r:id="rId482" xr:uid="{BDBE089D-BD97-422D-A43E-8802A826B6CF}"/>
    <hyperlink ref="W236" r:id="rId483" xr:uid="{5D6EA736-F7A5-46ED-A2AD-807CEB8ECE7A}"/>
    <hyperlink ref="V236" r:id="rId484" xr:uid="{DEB65A56-3927-4C36-9EA1-82532C6E7F21}"/>
    <hyperlink ref="U211" r:id="rId485" xr:uid="{DE8623B7-C5DF-442F-BBF6-DB9E388D9C9F}"/>
    <hyperlink ref="V211" r:id="rId486" xr:uid="{03E7369B-AB7E-49C0-B455-9A15D9871C8B}"/>
    <hyperlink ref="W210" r:id="rId487" xr:uid="{18F971F7-CF7E-472B-8321-0D11BADF543A}"/>
    <hyperlink ref="V210" r:id="rId488" xr:uid="{1351CD9D-0266-42D0-8102-1CB036F8DB8B}"/>
    <hyperlink ref="U210" r:id="rId489" xr:uid="{420479FC-14A1-48B6-8BDD-3A955121C0BC}"/>
    <hyperlink ref="W199" r:id="rId490" display="https://www.pref.kyoto.jp/nosan/documents/r6-26-1_negi.pdf" xr:uid="{62E26791-AC79-4390-BEC1-F131BFC1220C}"/>
    <hyperlink ref="U168" r:id="rId491" xr:uid="{2216B517-51CA-4104-AB0B-489129ED5F88}"/>
    <hyperlink ref="V168" r:id="rId492" xr:uid="{BC73C98C-9E2F-49C8-B8CE-FB0F96D56B06}"/>
    <hyperlink ref="W168" r:id="rId493" xr:uid="{2D836718-49DD-4EC6-A977-B6C8E21AF340}"/>
    <hyperlink ref="U167" r:id="rId494" xr:uid="{42455F07-77DD-44DF-84C1-14FA021298F4}"/>
    <hyperlink ref="V167" r:id="rId495" xr:uid="{A7EB9017-D32E-4D2C-87F8-11EF29863832}"/>
    <hyperlink ref="W167" r:id="rId496" xr:uid="{6E11236B-B507-4833-87BF-96E95905C6A3}"/>
    <hyperlink ref="U151" r:id="rId497" xr:uid="{15FC83D6-A483-41C2-BAA9-5446F2977D68}"/>
    <hyperlink ref="W151" r:id="rId498" xr:uid="{C5231B6C-2D7A-43F0-ACFB-19D6C3419133}"/>
    <hyperlink ref="V151" r:id="rId499" xr:uid="{477FFCA3-0EFA-43F4-8883-635B2A355A4A}"/>
    <hyperlink ref="V132" r:id="rId500" display="https://www.pref.niigata.lg.jp/uploaded/life/735067_2290789_misc.pdf_x000a_" xr:uid="{E36F3245-D1A3-4361-BF7F-4F0BE7CD4B20}"/>
    <hyperlink ref="W132" r:id="rId501" xr:uid="{C1CBFAB1-58E2-4BF6-8ACC-F25C91136F1B}"/>
    <hyperlink ref="U132" r:id="rId502" xr:uid="{B4FF1B09-13B1-4868-8DBD-459C6F5F15AE}"/>
    <hyperlink ref="W202" r:id="rId503" xr:uid="{9E0220CA-386C-4904-BDB7-13F6B2C17014}"/>
    <hyperlink ref="U202" r:id="rId504" xr:uid="{6E0AFA73-74C5-4CD6-98CC-F4507361C865}"/>
    <hyperlink ref="W272" r:id="rId505" xr:uid="{9D4C772B-C18E-4FA3-A082-D881694FA1BB}"/>
    <hyperlink ref="U235" r:id="rId506" xr:uid="{4D906C8E-27F9-4360-A50C-C9B5CC651187}"/>
    <hyperlink ref="U133" r:id="rId507" xr:uid="{EB72FF8A-C172-4B4C-A1AE-2A5C67696159}"/>
    <hyperlink ref="U170" r:id="rId508" xr:uid="{2BC01C60-0708-4384-83B1-2EDA98A7C392}"/>
    <hyperlink ref="W270" r:id="rId509" xr:uid="{7E2E58E5-BF46-40FD-8344-FC9087A5BDDB}"/>
    <hyperlink ref="U115" r:id="rId510" xr:uid="{B50BA1B3-9A2A-4CC7-9234-318D1ACF68AA}"/>
    <hyperlink ref="U118" r:id="rId511" xr:uid="{3F73E005-0642-422A-8B04-1FE79D83D066}"/>
    <hyperlink ref="V118" r:id="rId512" xr:uid="{10DF4231-ADC4-4D6B-9FE0-BDE8640683A6}"/>
    <hyperlink ref="W118" r:id="rId513" xr:uid="{42E8268D-D1CA-47CE-8608-8C91E6472BB1}"/>
    <hyperlink ref="U119" r:id="rId514" xr:uid="{C6130B74-172B-47DC-88B2-94F657C724F0}"/>
    <hyperlink ref="V119" r:id="rId515" xr:uid="{8A25B651-FBDB-4FCC-84B0-2E0B8ED384D1}"/>
    <hyperlink ref="W119" r:id="rId516" xr:uid="{90BBBB1D-6469-4BA5-9DE7-EA8C00AB2079}"/>
    <hyperlink ref="V98" r:id="rId517" xr:uid="{3DB37965-2B17-418F-8FD3-4A9E7CDEEE16}"/>
    <hyperlink ref="W98" r:id="rId518" xr:uid="{30F7B7BF-AB30-4525-BBF0-266225F3B0D3}"/>
    <hyperlink ref="U98" r:id="rId519" xr:uid="{B75BC5EE-119B-4423-A6CB-78FD4488BAA8}"/>
    <hyperlink ref="W80" r:id="rId520" xr:uid="{DDE4605B-EE18-4B80-8828-21AC3523FFDB}"/>
    <hyperlink ref="U60" r:id="rId521" xr:uid="{E9A8ABD2-B577-4B75-8D89-B61FA237830D}"/>
    <hyperlink ref="U61" r:id="rId522" xr:uid="{6729646E-CFDB-4962-A21F-2FF2BE37535F}"/>
    <hyperlink ref="U62" r:id="rId523" xr:uid="{AE7DD809-A626-4404-891A-946B0EABE204}"/>
    <hyperlink ref="U63" r:id="rId524" xr:uid="{BFF5D5C2-7590-4AA7-BCA0-F1EEC4B49B6C}"/>
    <hyperlink ref="W49" r:id="rId525" display="https://www.pref.ibaraki.jp/nourinsuisan/ounourin/kasanofu/kasama/documents/kenoukasamasanntisennryaku.pdf" xr:uid="{644BC283-9424-493D-ABE3-2D740E391676}"/>
    <hyperlink ref="U48" r:id="rId526" xr:uid="{A49AC4B3-E61A-4B26-8E1E-48A39B083904}"/>
    <hyperlink ref="U74" r:id="rId527" xr:uid="{6FA9BAFE-E7B2-48E9-98F1-77C71D89D8A9}"/>
    <hyperlink ref="U75" r:id="rId528" xr:uid="{6193EF50-270C-4E6D-946D-98A63C9D3C1B}"/>
    <hyperlink ref="U76" r:id="rId529" xr:uid="{5320EA4D-650A-48FE-BCEE-FEADC9F1E882}"/>
    <hyperlink ref="U77" r:id="rId530" xr:uid="{CE4EA67F-2FE8-4694-9742-D1465601C6E4}"/>
    <hyperlink ref="U78" r:id="rId531" xr:uid="{F7A1B48E-2B8B-4377-91CC-4647F008385D}"/>
    <hyperlink ref="U79" r:id="rId532" xr:uid="{D8273F57-B3A0-414C-8DD6-154CAFC2F3E4}"/>
    <hyperlink ref="U80" r:id="rId533" xr:uid="{4EED473E-839F-4CDD-B87E-A19ECFDEDC55}"/>
    <hyperlink ref="U84" r:id="rId534" xr:uid="{5807B390-8087-46E5-B6D4-07478B654935}"/>
    <hyperlink ref="V80" r:id="rId535" xr:uid="{704F439D-69BD-4BE8-8A5F-70A54EF2EB9F}"/>
    <hyperlink ref="V273" r:id="rId536" xr:uid="{7E86081A-40E3-4CEB-ACF0-54C95B647C78}"/>
    <hyperlink ref="V235" r:id="rId537" xr:uid="{8C711FC2-9308-494C-AE5D-9BEFE788E996}"/>
    <hyperlink ref="W23" r:id="rId538" xr:uid="{316937CB-88FA-41C6-B13F-9C4A92CC8A97}"/>
    <hyperlink ref="U37" r:id="rId539" xr:uid="{DB4C3EF0-6077-49ED-8A5D-1F7BF9291F61}"/>
    <hyperlink ref="W24" r:id="rId540" xr:uid="{4C770A71-B059-48E5-85BC-F7217DCFBC7E}"/>
    <hyperlink ref="W25" r:id="rId541" xr:uid="{EDB801C4-7F83-447B-85D5-9690D97CF04A}"/>
    <hyperlink ref="V311" r:id="rId542" xr:uid="{0247D7AA-5CF6-4D57-B0D6-F3091AB9C3B0}"/>
    <hyperlink ref="U311" r:id="rId543" xr:uid="{EE46E188-43C4-4013-A99C-73EF1BF6C5AC}"/>
    <hyperlink ref="W311" r:id="rId544" xr:uid="{CD16615A-30CE-482B-87F4-CA1447957601}"/>
    <hyperlink ref="U312" r:id="rId545" xr:uid="{3095B139-D192-410D-AA40-D6431A873531}"/>
    <hyperlink ref="V312" r:id="rId546" xr:uid="{6BFE89FA-D0AD-4495-9BC6-746D6043B380}"/>
    <hyperlink ref="W170" r:id="rId547" xr:uid="{1AB9A3D3-CA2A-4BE5-B2AD-F7EE365895E6}"/>
    <hyperlink ref="W299" r:id="rId548" xr:uid="{49718655-E875-4685-9938-B6DACEA1E8A9}"/>
    <hyperlink ref="V299" r:id="rId549" xr:uid="{B8583A53-E52B-410E-9110-304E19260C68}"/>
    <hyperlink ref="U299" r:id="rId550" xr:uid="{0674EDAE-611C-4D98-BDFD-32DC9077ED1D}"/>
    <hyperlink ref="U203" r:id="rId551" xr:uid="{5B3A2CE7-2F65-4514-A22C-642263000F27}"/>
    <hyperlink ref="W203" r:id="rId552" xr:uid="{9DE1EF5C-6B9E-43B1-AB14-AEC1C73CAFD1}"/>
    <hyperlink ref="V203" r:id="rId553" xr:uid="{285EAE1A-0949-4F84-B42A-14AEC62918A9}"/>
    <hyperlink ref="W206" r:id="rId554" xr:uid="{F56D91F0-F553-4818-92C5-CB49ACAFB971}"/>
    <hyperlink ref="U206" r:id="rId555" xr:uid="{D1A8E1D8-46F1-40FB-B35B-D6259F55F69E}"/>
    <hyperlink ref="V206" r:id="rId556" xr:uid="{88C74E92-3BD9-4914-B25E-1A7A688C76D2}"/>
    <hyperlink ref="W207" r:id="rId557" xr:uid="{18D2B57A-67AA-4E55-84E9-037A090D6064}"/>
    <hyperlink ref="V207" r:id="rId558" xr:uid="{C2ABFF6B-E1C2-46C0-A9AA-D032B37063C6}"/>
    <hyperlink ref="U207" r:id="rId559" xr:uid="{5A060CB3-6CD2-4E39-A7CD-53A212DB7ACA}"/>
    <hyperlink ref="U208" r:id="rId560" xr:uid="{AA66BB37-268D-4CC2-805C-47C865BE4520}"/>
    <hyperlink ref="V208" r:id="rId561" xr:uid="{2E7E99E7-C06B-4C5B-8222-BE4921B57AD3}"/>
    <hyperlink ref="W208" r:id="rId562" xr:uid="{A414D946-A3E3-4C36-9CD2-4E8C39A99E15}"/>
    <hyperlink ref="U209" r:id="rId563" xr:uid="{07859838-78EE-4FAB-B47A-A80102F02E8A}"/>
    <hyperlink ref="V209" r:id="rId564" xr:uid="{57800098-3936-4078-AC60-B7F3AEB3524C}"/>
    <hyperlink ref="W209" r:id="rId565" xr:uid="{79D81762-C46F-4DCE-ACAC-EEF6EA25FA20}"/>
    <hyperlink ref="U194" r:id="rId566" xr:uid="{82B424CF-0CE1-4C7D-9165-3957D8E29917}"/>
    <hyperlink ref="U195" r:id="rId567" xr:uid="{A350086C-5585-47FC-BA2A-583184279A0E}"/>
    <hyperlink ref="V194" r:id="rId568" xr:uid="{B1E9884F-F21A-4ED9-83B4-3B5A3C11EE31}"/>
    <hyperlink ref="W194" r:id="rId569" xr:uid="{2DB972EE-D907-451E-A59C-561BF6BAE70F}"/>
    <hyperlink ref="V195" r:id="rId570" xr:uid="{E11B238F-DC71-47FA-984D-C45484442D69}"/>
    <hyperlink ref="W195" r:id="rId571" xr:uid="{05AB8E3E-589F-4FDE-8288-8776FC16794F}"/>
    <hyperlink ref="U117" r:id="rId572" xr:uid="{9E61CDC0-2698-420B-A9E5-7614382E0079}"/>
    <hyperlink ref="V117" r:id="rId573" xr:uid="{5C2BFCA2-C8EA-4436-90D9-2109CFDFDF84}"/>
    <hyperlink ref="W117" r:id="rId574" xr:uid="{19EF5519-929F-41BC-88B3-D5022DABBC3D}"/>
    <hyperlink ref="V115" r:id="rId575" xr:uid="{3F8249F4-0A87-40A9-B8AA-8D26E2B35CCC}"/>
    <hyperlink ref="W115" r:id="rId576" xr:uid="{B2599ED6-D8CE-4FE5-BD66-256B9882107A}"/>
    <hyperlink ref="W84" r:id="rId577" xr:uid="{EA10B048-B06B-4D84-8CF2-6DA06E86A111}"/>
    <hyperlink ref="W85" r:id="rId578" xr:uid="{C667599C-B305-4076-B4B8-CF54008BC0AB}"/>
    <hyperlink ref="U85" r:id="rId579" xr:uid="{9B914CFD-FADA-4D25-8EAB-933150B9A21F}"/>
    <hyperlink ref="V84" r:id="rId580" xr:uid="{9466D5B3-23AD-4C36-AA21-7060740F17C7}"/>
    <hyperlink ref="V85" r:id="rId581" xr:uid="{6769780D-CAA4-48D3-B09F-897D3294955B}"/>
    <hyperlink ref="U292" r:id="rId582" xr:uid="{3804F12F-5EB9-4B3E-BF20-5DADC678F543}"/>
    <hyperlink ref="U291" r:id="rId583" xr:uid="{6735E8C5-A037-40AC-9146-28426F9CEAD0}"/>
    <hyperlink ref="U293" r:id="rId584" xr:uid="{56A5E003-8A10-478D-85B2-66564ABEE8BC}"/>
    <hyperlink ref="U294" r:id="rId585" xr:uid="{08C89D42-4E18-4945-A3FB-FB045D95F6C7}"/>
    <hyperlink ref="V291" r:id="rId586" xr:uid="{0FB23E6F-E37B-4AC3-A838-800BD85A8385}"/>
    <hyperlink ref="W291" r:id="rId587" xr:uid="{C0653DEE-597F-48D3-B34B-2F4F01E6E062}"/>
    <hyperlink ref="V292" r:id="rId588" xr:uid="{D7D2D8BB-966C-4218-A8BF-2747E4207E48}"/>
    <hyperlink ref="W292" r:id="rId589" xr:uid="{B9EE3991-8351-4E5F-8EA1-FED21C7CFA1A}"/>
    <hyperlink ref="V293" r:id="rId590" xr:uid="{899CED66-45F7-40F4-AB58-559166D177F3}"/>
    <hyperlink ref="W293" r:id="rId591" xr:uid="{5C0E2A97-B8CB-4793-9F6D-63320A9FB915}"/>
    <hyperlink ref="U287" r:id="rId592" xr:uid="{1A527020-F674-4F06-97F1-FE43CC332C12}"/>
    <hyperlink ref="V287" r:id="rId593" xr:uid="{D0EAB561-D8B0-4A5C-8523-4D3562C5CF48}"/>
    <hyperlink ref="W287" r:id="rId594" xr:uid="{8B893070-70F1-40FA-BE16-4DFED04E4FA8}"/>
    <hyperlink ref="V289" r:id="rId595" xr:uid="{1B7B66D6-8411-448F-8EE3-75D8C0A9E059}"/>
    <hyperlink ref="W289" r:id="rId596" xr:uid="{E8EF64C3-A307-4BE7-A5B8-55CD4DF424D0}"/>
    <hyperlink ref="U289" r:id="rId597" xr:uid="{4E425DA4-7A1D-4AC6-BD61-10E331FC9C40}"/>
    <hyperlink ref="W294" r:id="rId598" xr:uid="{0DA1C0A7-E93E-4BA4-9150-26E9F6AB8DFC}"/>
    <hyperlink ref="V294" r:id="rId599" xr:uid="{AB0598A5-6410-483E-AC92-252673CCE281}"/>
    <hyperlink ref="U277" r:id="rId600" xr:uid="{CDAAD3CB-C4FE-4EA9-87F1-CF366EABB256}"/>
    <hyperlink ref="V277" r:id="rId601" xr:uid="{81A23880-2D00-4001-82FF-7FA95A8507C3}"/>
    <hyperlink ref="U11" r:id="rId602" location="about04" xr:uid="{3ADCD994-24F6-47D1-87FE-F1ED5BFE77D4}"/>
    <hyperlink ref="W11" r:id="rId603" xr:uid="{A19E00A3-DD27-4E6C-8A48-06BA47AFC66A}"/>
    <hyperlink ref="V11" r:id="rId604" xr:uid="{6E2A5B19-151E-48FB-8790-8F18373C12DE}"/>
    <hyperlink ref="U9" r:id="rId605" xr:uid="{F8033C8B-E86B-4377-A809-2890B790CBCB}"/>
    <hyperlink ref="V9" r:id="rId606" xr:uid="{0B0944C0-AC72-4434-982F-800C3355AD04}"/>
    <hyperlink ref="W9" r:id="rId607" xr:uid="{E79890D9-7B03-4CCC-8C8F-3D6CE82529F7}"/>
    <hyperlink ref="U10" r:id="rId608" xr:uid="{A291D1FA-051D-4EB6-AB23-B68A7C0974E9}"/>
    <hyperlink ref="V10" r:id="rId609" xr:uid="{C51BFA78-DCAA-43B0-9394-5FA8871887A8}"/>
    <hyperlink ref="W10" r:id="rId610" xr:uid="{2BBBFD6C-0C8E-4181-B425-FB285CC0EEB9}"/>
    <hyperlink ref="W277" r:id="rId611" xr:uid="{EDB98CFB-9156-495D-96DB-E6F7BD1320EE}"/>
    <hyperlink ref="U214" r:id="rId612" xr:uid="{3DFE247C-3CBE-48AE-B7F1-E2A34A28117F}"/>
    <hyperlink ref="V214" r:id="rId613" xr:uid="{E4C06BF7-876B-43EF-8015-793A05738E3A}"/>
    <hyperlink ref="W214" r:id="rId614" xr:uid="{4A471831-E378-4788-A451-A67A98B699B3}"/>
    <hyperlink ref="U310" r:id="rId615" xr:uid="{9E60E0BA-0737-4D16-9539-70929FC34169}"/>
    <hyperlink ref="W310" r:id="rId616" xr:uid="{ACEC224E-1421-4F45-ACE7-FD7117226F1E}"/>
    <hyperlink ref="V310" r:id="rId617" xr:uid="{3A7B8866-A6DA-4F91-91BD-8179159A6F25}"/>
    <hyperlink ref="U196" r:id="rId618" xr:uid="{0BECA641-E16F-47B1-A245-AE5460B6FBF2}"/>
    <hyperlink ref="V196" r:id="rId619" xr:uid="{E170E4F8-F861-47B9-ADCE-C5DA62B9D402}"/>
    <hyperlink ref="W196" r:id="rId620" xr:uid="{5538892B-21DD-40E4-8B19-CD8C1C804063}"/>
    <hyperlink ref="U127" r:id="rId621" location="suika01" xr:uid="{649F7C87-0D04-46A9-AEF7-6F7081F51D46}"/>
    <hyperlink ref="V127" r:id="rId622" xr:uid="{04068965-CED9-4EC0-BF53-0AE784245AE1}"/>
    <hyperlink ref="W127" r:id="rId623" xr:uid="{FBDE37E0-4690-4822-B70B-F1686C03A157}"/>
    <hyperlink ref="W235" r:id="rId624" xr:uid="{CCDAFBCA-8414-426F-9C58-A4EF13BA33DA}"/>
    <hyperlink ref="U251" r:id="rId625" xr:uid="{9218CF54-A6C1-40B4-845E-2078FFF93EBC}"/>
    <hyperlink ref="V251" r:id="rId626" xr:uid="{8E045B04-3983-4556-8495-2B0009E25B20}"/>
    <hyperlink ref="W251" r:id="rId627" xr:uid="{17E8508A-EF7B-4878-B426-F50EC5E3D6D4}"/>
    <hyperlink ref="U252" r:id="rId628" xr:uid="{F663ED2D-BC3C-4C4F-9653-F778CF65AC9A}"/>
    <hyperlink ref="V252" r:id="rId629" xr:uid="{AC369159-AF95-4DDD-8D97-57CC7FBEDDEE}"/>
    <hyperlink ref="W252" r:id="rId630" xr:uid="{B269A60B-A4BC-4827-A282-9FC001E019DA}"/>
    <hyperlink ref="V268" r:id="rId631" xr:uid="{463A92A0-1C51-40B4-B7FA-1714053C98D8}"/>
    <hyperlink ref="V269" r:id="rId632" xr:uid="{9A1755AB-B9CF-41B1-9991-F645A80EFA03}"/>
    <hyperlink ref="W269" r:id="rId633" xr:uid="{564FA18D-5867-488E-A7B9-9F7C21FB0527}"/>
    <hyperlink ref="V272" r:id="rId634" xr:uid="{B9145CD1-396B-4F3C-8335-40F392F78F93}"/>
    <hyperlink ref="V260" r:id="rId635" xr:uid="{C4CFB715-C184-4D42-85A7-7DFEF0127BAF}"/>
    <hyperlink ref="V261" r:id="rId636" xr:uid="{3628CEF3-559B-4E56-BE01-696A0E3540E1}"/>
    <hyperlink ref="V262" r:id="rId637" xr:uid="{4312E9F2-CB38-4DBA-9D4D-1B033CEBD749}"/>
    <hyperlink ref="V263" r:id="rId638" xr:uid="{2D0B196C-5A50-4CD6-97AE-F2024E1E0346}"/>
    <hyperlink ref="W263" r:id="rId639" xr:uid="{90CFE73E-6CDA-425C-92D9-D7061791682A}"/>
    <hyperlink ref="V264" r:id="rId640" xr:uid="{CB03E506-7D76-4438-9AA5-E65D06108934}"/>
    <hyperlink ref="W264" r:id="rId641" xr:uid="{D9C725B2-E517-4EE9-B77F-DAA0067C777D}"/>
    <hyperlink ref="W266" r:id="rId642" xr:uid="{11A4933E-CEDF-4443-AE45-1E6B668133A6}"/>
    <hyperlink ref="V265" r:id="rId643" xr:uid="{C6981411-CFD8-401C-8AA8-7AEFFD4CFD7F}"/>
    <hyperlink ref="W265" r:id="rId644" xr:uid="{F7C99596-474C-4489-A2E8-7FEB1230D8CC}"/>
    <hyperlink ref="V239" r:id="rId645" xr:uid="{61D6A108-78AC-49FC-9C7C-C67A9FFB3462}"/>
    <hyperlink ref="W239" r:id="rId646" xr:uid="{FD3027CF-4E77-49C1-9AFA-0D03958234D6}"/>
    <hyperlink ref="U263" r:id="rId647" xr:uid="{E35EF84F-9033-4B04-A42D-139F23E578AB}"/>
    <hyperlink ref="U262" r:id="rId648" xr:uid="{2AB3C395-418E-4F37-A401-9A17BB578E3C}"/>
    <hyperlink ref="U261" r:id="rId649" xr:uid="{6ED37942-DBC8-4AAA-BD02-66352F2B0A9D}"/>
    <hyperlink ref="U260" r:id="rId650" xr:uid="{6B7296D5-8F23-45D5-85B5-76F2E7C9213E}"/>
    <hyperlink ref="V100" r:id="rId651" xr:uid="{A4734393-BEBE-4D9D-8670-7567658ED475}"/>
    <hyperlink ref="V99" r:id="rId652" xr:uid="{78C22DDD-2DDA-4AEA-AF42-02FC231957EB}"/>
    <hyperlink ref="V128" r:id="rId653" xr:uid="{A3D9E3CC-3174-489A-9F9A-90701794C13F}"/>
    <hyperlink ref="V129" r:id="rId654" xr:uid="{6FCDEC68-6E80-453B-911D-A9AEF40B771C}"/>
    <hyperlink ref="V130" r:id="rId655" xr:uid="{C66BA0FD-B279-4A74-A555-DC14A9BF5ACE}"/>
    <hyperlink ref="W128" r:id="rId656" xr:uid="{4C33877D-D5DB-4D08-BABD-337C2AF45EFC}"/>
    <hyperlink ref="W129" r:id="rId657" xr:uid="{6AA5E5DA-CEB0-4F3F-953C-601403C3CCCB}"/>
    <hyperlink ref="W130" r:id="rId658" xr:uid="{3E721575-8DA2-4175-B304-0FD1EC79BCE7}"/>
    <hyperlink ref="U199" r:id="rId659" xr:uid="{F4C251D8-1BA4-429F-8572-49FB18466118}"/>
    <hyperlink ref="V199" r:id="rId660" xr:uid="{5C5DB21D-56E3-4BB2-AC9C-A0BB2058612D}"/>
    <hyperlink ref="V200" r:id="rId661" xr:uid="{FFF3B84F-B36A-48F3-B1B2-F76807FE4019}"/>
    <hyperlink ref="V201" r:id="rId662" xr:uid="{FE73FAEA-01C0-42E8-B7A9-C61617AAED0C}"/>
    <hyperlink ref="W200" r:id="rId663" xr:uid="{6370DB23-751F-46BA-9FDC-CFCEFD60BBC1}"/>
    <hyperlink ref="W201" r:id="rId664" xr:uid="{CD1F1298-A6D5-4706-B5CD-8D3BCF8CB294}"/>
    <hyperlink ref="V204" r:id="rId665" xr:uid="{3A91966C-BEDE-4D91-9E76-4437FBD6D074}"/>
    <hyperlink ref="U197" r:id="rId666" xr:uid="{ED25D5C6-ADAE-4681-A884-D9E79D28588B}"/>
    <hyperlink ref="W197" r:id="rId667" xr:uid="{D102AF97-3A56-4BC5-861F-22FC4E7D7285}"/>
    <hyperlink ref="U264" r:id="rId668" xr:uid="{1C1813B3-A56F-4C61-94DF-594C251633DC}"/>
    <hyperlink ref="U290:U291" r:id="rId669" display="https://www.pref.kagawa.lg.jp/noukei16300/jizokukano/gurisapo/gurisapo.html" xr:uid="{F04A8500-6E8D-4E28-80B0-C3BD463551CB}"/>
    <hyperlink ref="V221" r:id="rId670" xr:uid="{CC2FD315-115C-41F2-9397-041B0DB58AEC}"/>
    <hyperlink ref="W221" r:id="rId671" xr:uid="{8E637004-B233-431C-A320-DF44A33B5C78}"/>
    <hyperlink ref="V222" r:id="rId672" xr:uid="{10E87BF1-2E87-43CB-98F9-E09E64C2FF41}"/>
    <hyperlink ref="W222" r:id="rId673" xr:uid="{A8035193-BA52-4E3F-94B7-C9CA6EBF97BB}"/>
    <hyperlink ref="V225" r:id="rId674" xr:uid="{66ED847D-0562-4C75-9563-3EC3B3F613C3}"/>
    <hyperlink ref="W225" r:id="rId675" xr:uid="{44805FE5-1B07-4CFA-8630-8AB85A0B0E16}"/>
    <hyperlink ref="V226" r:id="rId676" xr:uid="{AD61D396-0F4F-4ECF-993D-0B0DBC04E3DE}"/>
    <hyperlink ref="W226" r:id="rId677" xr:uid="{24B81D0B-DFBA-4D52-9C25-E87998C4E244}"/>
    <hyperlink ref="V227" r:id="rId678" xr:uid="{F4D2C53C-8DB7-4D4B-BE17-63A1E5BF966D}"/>
    <hyperlink ref="W227" r:id="rId679" xr:uid="{0E8A1569-EF3B-4AAE-9D40-4C171B32BA82}"/>
    <hyperlink ref="V267" r:id="rId680" xr:uid="{BC4307B7-0D86-4C1F-8821-3AD6DCE4EB12}"/>
    <hyperlink ref="V266" r:id="rId681" xr:uid="{1AA13DB1-0978-4308-8401-2A13B1C100F3}"/>
    <hyperlink ref="V271" r:id="rId682" xr:uid="{179AB3E3-AB8C-49FC-A70B-2F6F8F035C43}"/>
    <hyperlink ref="V270" r:id="rId683" xr:uid="{E3366085-18AC-4F74-A974-0F35C8209C58}"/>
    <hyperlink ref="V197" r:id="rId684" xr:uid="{334AFF54-EB95-4E5B-87CB-D96582073A7D}"/>
    <hyperlink ref="V198" r:id="rId685" xr:uid="{518D1967-E05F-4DD0-86C1-7F3F140F9427}"/>
    <hyperlink ref="U12" r:id="rId686" xr:uid="{5A44BC15-140E-4794-AB71-BB62C999141C}"/>
    <hyperlink ref="U13" r:id="rId687" xr:uid="{281F0324-2E27-4D1A-80B9-445FDCF9F951}"/>
    <hyperlink ref="V12" r:id="rId688" xr:uid="{0AFD0070-65F7-4750-BE55-D681ED324AAE}"/>
    <hyperlink ref="V13" r:id="rId689" xr:uid="{6282C9E8-B432-4E7A-A066-6138FB1CF212}"/>
    <hyperlink ref="U18" r:id="rId690" xr:uid="{7970465B-635D-40E8-B0DF-B82414DA5762}"/>
    <hyperlink ref="U19" r:id="rId691" xr:uid="{BA2FB429-1709-4B77-AAD4-C866B096F269}"/>
    <hyperlink ref="U20" r:id="rId692" xr:uid="{1410278E-4324-4FAC-BD84-698929E2D5B5}"/>
    <hyperlink ref="U26" r:id="rId693" xr:uid="{9FF3D189-A195-4447-9EDD-02ED49C679EA}"/>
    <hyperlink ref="U32" r:id="rId694" xr:uid="{EA052B2E-BBB6-4598-86A2-8002C06313A0}"/>
    <hyperlink ref="U31" r:id="rId695" xr:uid="{8AEA5466-275C-4AFB-A3B8-09098B90FB8A}"/>
    <hyperlink ref="U33" r:id="rId696" xr:uid="{C9146C6B-870D-4E8B-9118-5DC2F5F70B5B}"/>
    <hyperlink ref="U41" r:id="rId697" xr:uid="{9AF8129A-F088-407B-B9B3-6E8C1D4C6B7B}"/>
    <hyperlink ref="U44" r:id="rId698" xr:uid="{A37E4878-4E69-4220-80EC-2FB51B3E9C29}"/>
    <hyperlink ref="U42" r:id="rId699" xr:uid="{8900573D-F439-46AB-9591-3759CEECE819}"/>
    <hyperlink ref="U43" r:id="rId700" xr:uid="{C4C9C08F-1A43-4ED7-AC04-0BE008DE6D23}"/>
    <hyperlink ref="U45" r:id="rId701" xr:uid="{4623BD1E-DA12-479D-9C7C-DE0FE0743607}"/>
    <hyperlink ref="U46" r:id="rId702" xr:uid="{07D768B7-877A-4AC2-A675-EFB6AB606DFA}"/>
    <hyperlink ref="U50" r:id="rId703" xr:uid="{D60D8A5F-136E-46C2-B0DD-B8CB7117AC14}"/>
    <hyperlink ref="U51:U52" r:id="rId704" display="https://www.pref.tochigi.lg.jp/g04/green/green_tenkan.html" xr:uid="{5447F28C-3F77-4CB6-B8A4-D4F7B6E3CCE9}"/>
    <hyperlink ref="U64" r:id="rId705" xr:uid="{1424BCD5-953F-421A-B0C4-5F5E40C1D545}"/>
    <hyperlink ref="U65" r:id="rId706" xr:uid="{FC78DACA-CAA7-457E-8306-CDF5A8B70B23}"/>
    <hyperlink ref="U81" r:id="rId707" xr:uid="{CD6D8033-47CE-4970-9AF0-04F4D4FBCDA1}"/>
    <hyperlink ref="U82" r:id="rId708" xr:uid="{CFB32ABF-FC71-4B81-988F-90327154A43E}"/>
    <hyperlink ref="U91" r:id="rId709" xr:uid="{3B406FF1-CF21-4CC3-9F1F-E10B48BFA25B}"/>
    <hyperlink ref="U92" r:id="rId710" xr:uid="{76126D8F-855D-4F2D-BFAE-F266B03F2FFD}"/>
    <hyperlink ref="U86" r:id="rId711" xr:uid="{EB4DE606-62F0-4BFB-827E-C7C25BEA1101}"/>
    <hyperlink ref="U97" r:id="rId712" xr:uid="{7A7BBFB2-BAD8-4B03-B9BE-E1C34FE1C772}"/>
    <hyperlink ref="U101" r:id="rId713" xr:uid="{962F75ED-6C52-46B2-9063-126BD97B3D25}"/>
    <hyperlink ref="U103:U107" r:id="rId714" display="https://www.pref.nagano.lg.jp/nogi/midori/midorijoho.html" xr:uid="{655E0AD2-5549-4674-ADA7-95C00C1E1A71}"/>
    <hyperlink ref="U111" r:id="rId715" xr:uid="{D381B0C3-180D-41AC-BB1E-08BBE69B45B1}"/>
    <hyperlink ref="U112" r:id="rId716" xr:uid="{7630C96C-F85A-4ED6-AFBA-56734B1787C9}"/>
    <hyperlink ref="U113" r:id="rId717" xr:uid="{B70D471C-290D-4760-AABF-8566B4FA5C7C}"/>
    <hyperlink ref="U121" r:id="rId718" xr:uid="{E337675C-6659-4DE0-B34C-F9A9A2946425}"/>
    <hyperlink ref="U120" r:id="rId719" xr:uid="{261B7AB9-419E-4BBB-AA55-098450D253C5}"/>
    <hyperlink ref="U122" r:id="rId720" location="sonota" xr:uid="{AD874BC1-1989-405F-A99E-7CCDA5CE55A5}"/>
    <hyperlink ref="U134" r:id="rId721" xr:uid="{5C19C8A9-2381-4013-A3ED-19C48C104EBB}"/>
    <hyperlink ref="U135:U136" r:id="rId722" display="https://www.pref.toyama.jp/1612/sangyou/nourinsuisan/nougyou/guri-nnasaibaitaikei.html" xr:uid="{38F99FB0-3B7D-4972-9466-79CF30512488}"/>
    <hyperlink ref="U143" r:id="rId723" xr:uid="{2B7E7C07-1F1D-47AC-AD3E-25A5C7820AEA}"/>
    <hyperlink ref="U144:U148" r:id="rId724" display="https://www.pref.ishikawa.lg.jp/nousan/eco/gurisapo.html" xr:uid="{4DAADE7D-FD3C-4AB4-A404-E26B247043DB}"/>
    <hyperlink ref="U152" r:id="rId725" xr:uid="{12933A6A-968C-4FA3-8BCF-DD466E1C9ED0}"/>
    <hyperlink ref="U154" r:id="rId726" xr:uid="{2334D970-CFEF-47D5-9062-33F1673AAD03}"/>
    <hyperlink ref="U155" r:id="rId727" xr:uid="{3F0E68EC-A616-4038-B010-94E95BCC22C1}"/>
    <hyperlink ref="U156" r:id="rId728" xr:uid="{6E5E6619-8677-442E-9BE2-C4088FA12B9F}"/>
    <hyperlink ref="U157" r:id="rId729" xr:uid="{8EEE206A-B7AB-4069-83A7-A458619F11BE}"/>
    <hyperlink ref="U158:U159" r:id="rId730" display="https://www.pref.fukui.lg.jp/doc/sakai-noso/nougyou/greenactionsakai.html" xr:uid="{0C321FD5-5131-46A4-8AA1-E4D34B7DC8E8}"/>
    <hyperlink ref="U160" r:id="rId731" xr:uid="{EC64ED44-8F19-4EDC-AF51-2B37A1925DE1}"/>
    <hyperlink ref="U177" r:id="rId732" xr:uid="{C2C31A48-215E-4DB3-AEDC-EA1D5E5BB4E5}"/>
    <hyperlink ref="U178:U180" r:id="rId733" display="https://www.pref.aichi.jp/soshiki/nogyo-keiei/demo.html" xr:uid="{43067E1F-4F8E-4634-B1EF-4B15AE9AE763}"/>
    <hyperlink ref="U187" r:id="rId734" xr:uid="{C5C227DA-E3B7-4CB0-AE62-0252F4AB8521}"/>
    <hyperlink ref="U188" r:id="rId735" xr:uid="{41D933E1-4F1C-4D99-97DB-5C5CF207E4FA}"/>
    <hyperlink ref="U192" r:id="rId736" xr:uid="{7D0A7104-4771-4B33-85F0-AD8474714A2F}"/>
    <hyperlink ref="U212" r:id="rId737" xr:uid="{7C0AF676-8684-4733-A841-09A02FD8AC83}"/>
    <hyperlink ref="U215" r:id="rId738" xr:uid="{FC604D1D-2CD7-4B23-B44B-8F4AEB72139D}"/>
    <hyperlink ref="U216" r:id="rId739" xr:uid="{D9FE956D-079F-46EA-80E6-6A856487B003}"/>
    <hyperlink ref="U228" r:id="rId740" xr:uid="{3BC1357A-D3C6-4F80-9EED-28B1865A489B}"/>
    <hyperlink ref="U244" r:id="rId741" xr:uid="{AC566E86-9EA6-4E46-844E-3507FDD640FA}"/>
    <hyperlink ref="U241" r:id="rId742" xr:uid="{2610FF77-431C-4D37-ABA2-5301F797D482}"/>
    <hyperlink ref="U242:U243" r:id="rId743" display="https://www.pref.tokushima.lg.jp/shien/anan/7215777/" xr:uid="{A5F76913-CE7D-4E03-9850-3E27A9633224}"/>
    <hyperlink ref="U240" r:id="rId744" xr:uid="{6912C528-F2D6-4C9C-8189-E0EE7463C1C3}"/>
    <hyperlink ref="U253" r:id="rId745" xr:uid="{6A088C5F-0355-4DF3-BF9D-F4415B6074FB}"/>
    <hyperlink ref="U274" r:id="rId746" xr:uid="{1000F6A2-89FB-4DFF-82FA-01EE7A0E1738}"/>
    <hyperlink ref="U276" r:id="rId747" xr:uid="{2DCD19AC-2A72-483C-908A-C933B5DB0930}"/>
    <hyperlink ref="U278" r:id="rId748" xr:uid="{5CE60729-5608-4543-8A95-7D25B2AC6726}"/>
    <hyperlink ref="U279:U284" r:id="rId749" display="https://www.pref.nagasaki.jp/bunrui/shigoto-sangyo/nogyo/midorikeikaku-nagasaki/" xr:uid="{ADE9B70E-412E-40B4-AEE0-DA4FFD7DF9F9}"/>
    <hyperlink ref="U300" r:id="rId750" xr:uid="{524E2268-D7A9-44FA-A496-1231DF458E1D}"/>
    <hyperlink ref="U307" r:id="rId751" xr:uid="{3982C818-87EF-4D4C-9EF2-E53995B40029}"/>
    <hyperlink ref="U305" r:id="rId752" xr:uid="{2A207100-D985-4616-8B61-8F425CEED977}"/>
    <hyperlink ref="U306" r:id="rId753" xr:uid="{DF824B76-5330-494D-8C0E-259ECF92D1AA}"/>
    <hyperlink ref="U231" r:id="rId754" xr:uid="{DE6B65F8-0332-4437-AD3E-4F2E189D3DD5}"/>
    <hyperlink ref="U304" r:id="rId755" xr:uid="{E94534B9-40D9-4742-B4CC-9F29EA366916}"/>
    <hyperlink ref="U149" r:id="rId756" xr:uid="{37167109-3C89-4481-8487-F1DF078368B8}"/>
    <hyperlink ref="V149" r:id="rId757" xr:uid="{F75091E4-7C06-4C76-9B26-D570A41E0485}"/>
    <hyperlink ref="W149" r:id="rId758" xr:uid="{4E4AF1F8-60C0-4036-AA45-5A7E84E6B984}"/>
    <hyperlink ref="V248" r:id="rId759" xr:uid="{280BF3B4-D429-457D-A467-67BDCF05DA3E}"/>
    <hyperlink ref="V249:V250" r:id="rId760" display="https://www.pref.tokushima.lg.jp/shien/miyoshi/7239089/" xr:uid="{102FDA75-D7DA-48CD-AD00-82BD7E93F573}"/>
    <hyperlink ref="W248" r:id="rId761" xr:uid="{6F93D1AA-CCC2-404F-98EB-D1C822558539}"/>
    <hyperlink ref="W249:W250" r:id="rId762" display="https://www.pref.tokushima.lg.jp/shien/miyoshi/7239089/" xr:uid="{589F1D63-F01B-4EAF-964C-5B51CA2E7F25}"/>
    <hyperlink ref="V190" r:id="rId763" xr:uid="{00539A16-3BC8-4973-9CA3-D1C347EB00A4}"/>
    <hyperlink ref="W190" r:id="rId764" xr:uid="{D1DEC6DA-C895-4F97-948A-4953E101FBF0}"/>
    <hyperlink ref="U190" r:id="rId765" xr:uid="{663A915D-A325-41CA-AD4C-C93ED4FB4EF1}"/>
    <hyperlink ref="U191" r:id="rId766" xr:uid="{EA44015F-FCBD-446B-8B6F-2488702593CD}"/>
    <hyperlink ref="W191" r:id="rId767" xr:uid="{763E1621-3B74-40D7-98D5-768A361EC7DB}"/>
    <hyperlink ref="V191" r:id="rId768" xr:uid="{8D839304-F1A9-4027-8C36-47B946ED8EFC}"/>
    <hyperlink ref="U93" r:id="rId769" xr:uid="{201F776F-E09D-4211-B5B3-6190B46F65E9}"/>
    <hyperlink ref="V48" r:id="rId770" xr:uid="{9AD3D5F6-173E-40B1-BD92-7C18FC5C9B6D}"/>
    <hyperlink ref="W48" r:id="rId771" xr:uid="{E120CC17-C38A-45E0-9E73-53E7B149F9DA}"/>
    <hyperlink ref="U186" r:id="rId772" xr:uid="{8E788D71-BB01-45F1-A08D-707E5715991D}"/>
    <hyperlink ref="V186" r:id="rId773" xr:uid="{782AB838-28AD-4A3F-96FF-919D61735926}"/>
    <hyperlink ref="W186" r:id="rId774" xr:uid="{93A433EA-BAAB-4BBF-9102-F260B050743D}"/>
    <hyperlink ref="U185" r:id="rId775" xr:uid="{F656758F-EEA9-4A6F-A75C-06731EFCC72C}"/>
    <hyperlink ref="V185" r:id="rId776" xr:uid="{59B8200D-01E7-426A-937C-5E139D0A875C}"/>
    <hyperlink ref="W185" r:id="rId777" xr:uid="{DE656233-C81A-4305-AEBB-0D88F845665A}"/>
    <hyperlink ref="U174" r:id="rId778" xr:uid="{82FE55C6-D7A6-4505-A8A7-2CFC54280F7A}"/>
    <hyperlink ref="U175" r:id="rId779" xr:uid="{DCB3295B-B35F-4030-B1CC-C22A1DB5BD28}"/>
    <hyperlink ref="U176" r:id="rId780" xr:uid="{070343C4-69D9-4396-A7B7-E24749B32FEF}"/>
    <hyperlink ref="V174" r:id="rId781" xr:uid="{2D88CAD3-8BF8-4596-B8DC-40C375516BC2}"/>
    <hyperlink ref="W174" r:id="rId782" xr:uid="{C923D9A7-B876-4226-9161-A487BFAF01EB}"/>
    <hyperlink ref="V175" r:id="rId783" xr:uid="{03CDB2EB-CA51-4478-B597-0A367EBFAAE9}"/>
    <hyperlink ref="V176" r:id="rId784" xr:uid="{395C2E88-9C64-46B0-BFA4-80F574193B6B}"/>
    <hyperlink ref="W175" r:id="rId785" xr:uid="{B46D994B-C1D6-4D4F-8A82-E12B46C4DCFC}"/>
    <hyperlink ref="W176" r:id="rId786" xr:uid="{FFA70870-6DCF-44C4-B990-1662ED123ADB}"/>
  </hyperlinks>
  <pageMargins left="0.70866141732283472" right="0.70866141732283472" top="0.74803149606299213" bottom="0.74803149606299213" header="0.31496062992125984" footer="0.31496062992125984"/>
  <pageSetup paperSize="9" scale="47" fitToHeight="0" orientation="landscape" r:id="rId787"/>
  <rowBreaks count="13" manualBreakCount="13">
    <brk id="23" min="3" max="19" man="1"/>
    <brk id="38" min="3" max="19" man="1"/>
    <brk id="52" min="3" max="19" man="1"/>
    <brk id="68" min="3" max="19" man="1"/>
    <brk id="85" min="3" max="19" man="1"/>
    <brk id="100" min="3" max="19" man="1"/>
    <brk id="118" min="3" max="19" man="1"/>
    <brk id="134" min="3" max="19" man="1"/>
    <brk id="151" min="3" max="19" man="1"/>
    <brk id="186" min="3" max="19" man="1"/>
    <brk id="202" min="3" max="19" man="1"/>
    <brk id="220" min="3" max="19" man="1"/>
    <brk id="237" min="3" max="19" man="1"/>
  </rowBreaks>
  <legacyDrawing r:id="rId78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8363006-686a-489d-887d-5922f1981860" xsi:nil="true"/>
    <lcf76f155ced4ddcb4097134ff3c332f xmlns="c58b9c17-bcbd-4a1d-841f-dd24ac3c678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5463160C1C6A124799AC302778AC79FF" ma:contentTypeVersion="15" ma:contentTypeDescription="新しいドキュメントを作成します。" ma:contentTypeScope="" ma:versionID="1b9c335e46e0c7992bc86c857c702268">
  <xsd:schema xmlns:xsd="http://www.w3.org/2001/XMLSchema" xmlns:xs="http://www.w3.org/2001/XMLSchema" xmlns:p="http://schemas.microsoft.com/office/2006/metadata/properties" xmlns:ns2="c58b9c17-bcbd-4a1d-841f-dd24ac3c6780" xmlns:ns3="68363006-686a-489d-887d-5922f1981860" targetNamespace="http://schemas.microsoft.com/office/2006/metadata/properties" ma:root="true" ma:fieldsID="c710cc1d4030ab82b9d424833db39c23" ns2:_="" ns3:_="">
    <xsd:import namespace="c58b9c17-bcbd-4a1d-841f-dd24ac3c6780"/>
    <xsd:import namespace="68363006-686a-489d-887d-5922f19818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ServiceDateTaken" minOccurs="0"/>
                <xsd:element ref="ns2:MediaLengthInSeconds"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8b9c17-bcbd-4a1d-841f-dd24ac3c678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8363006-686a-489d-887d-5922f1981860"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6fd22084-fdbd-4156-93d8-1bbd6874f3a4}" ma:internalName="TaxCatchAll" ma:showField="CatchAllData" ma:web="68363006-686a-489d-887d-5922f1981860">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C83917A-7B1A-49FF-ACDE-ABE859354CFF}">
  <ds:schemaRefs>
    <ds:schemaRef ds:uri="http://schemas.microsoft.com/sharepoint/v3/contenttype/forms"/>
  </ds:schemaRefs>
</ds:datastoreItem>
</file>

<file path=customXml/itemProps2.xml><?xml version="1.0" encoding="utf-8"?>
<ds:datastoreItem xmlns:ds="http://schemas.openxmlformats.org/officeDocument/2006/customXml" ds:itemID="{6FCBB7AA-EAFA-46B1-B6F8-C1CBB812C7E1}">
  <ds:schemaRefs>
    <ds:schemaRef ds:uri="http://purl.org/dc/elements/1.1/"/>
    <ds:schemaRef ds:uri="http://schemas.openxmlformats.org/package/2006/metadata/core-properties"/>
    <ds:schemaRef ds:uri="68363006-686a-489d-887d-5922f1981860"/>
    <ds:schemaRef ds:uri="http://schemas.microsoft.com/office/infopath/2007/PartnerControls"/>
    <ds:schemaRef ds:uri="http://purl.org/dc/dcmitype/"/>
    <ds:schemaRef ds:uri="http://purl.org/dc/terms/"/>
    <ds:schemaRef ds:uri="http://schemas.microsoft.com/office/2006/documentManagement/types"/>
    <ds:schemaRef ds:uri="http://www.w3.org/XML/1998/namespace"/>
    <ds:schemaRef ds:uri="c58b9c17-bcbd-4a1d-841f-dd24ac3c6780"/>
    <ds:schemaRef ds:uri="http://schemas.microsoft.com/office/2006/metadata/properties"/>
  </ds:schemaRefs>
</ds:datastoreItem>
</file>

<file path=customXml/itemProps3.xml><?xml version="1.0" encoding="utf-8"?>
<ds:datastoreItem xmlns:ds="http://schemas.openxmlformats.org/officeDocument/2006/customXml" ds:itemID="{8399EDD2-E38D-4966-A807-F1288A7184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8b9c17-bcbd-4a1d-841f-dd24ac3c6780"/>
    <ds:schemaRef ds:uri="68363006-686a-489d-887d-5922f19818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R4-R6とりまとめ</vt:lpstr>
      <vt:lpstr>'R4-R6とりまとめ'!Print_Area</vt:lpstr>
      <vt:lpstr>'R4-R6とりまとめ'!Print_Titles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2024-06-17T06:55:54Z</dcterms:created>
  <dcterms:modified xsi:type="dcterms:W3CDTF">2026-01-26T08:22:07Z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0x0101005463160C1C6A124799AC302778AC79FF</vt:lpwstr>
  </property>
  <property fmtid="{D5CDD505-2E9C-101B-9397-08002B2CF9AE}" pid="3" name="MediaServiceImageTags">
    <vt:lpwstr/>
  </property>
</Properties>
</file>