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4.xml" ContentType="application/vnd.openxmlformats-officedocument.spreadsheetml.worksheet+xml"/>
  <Override PartName="/xl/vbaProject.bin" ContentType="application/vnd.ms-office.vbaProject"/>
  <Override PartName="/xl/worksheets/sheet3.xml" ContentType="application/vnd.openxmlformats-officedocument.spreadsheetml.worksheet+xml"/>
  <Override PartName="/xl/worksheets/sheet2.xml" ContentType="application/vnd.openxmlformats-officedocument.spreadsheetml.worksheet+xml"/>
  <Override PartName="/xl/drawings/drawing9.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5.xml" ContentType="application/vnd.openxmlformats-officedocument.drawing+xml"/>
  <Override PartName="/xl/worksheets/sheet1.xml" ContentType="application/vnd.openxmlformats-officedocument.spreadsheetml.worksheet+xml"/>
  <Override PartName="/xl/styles.xml" ContentType="application/vnd.openxmlformats-officedocument.spreadsheetml.styles+xml"/>
  <Override PartName="/xl/worksheets/sheet17.xml" ContentType="application/vnd.openxmlformats-officedocument.spreadsheetml.worksheet+xml"/>
  <Override PartName="/xl/worksheets/sheet16.xml" ContentType="application/vnd.openxmlformats-officedocument.spreadsheetml.worksheet+xml"/>
  <Override PartName="/xl/drawings/drawing1.xml" ContentType="application/vnd.openxmlformats-officedocument.drawing+xml"/>
  <Override PartName="/xl/worksheets/sheet15.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worksheets/sheet14.xml" ContentType="application/vnd.openxmlformats-officedocument.spreadsheetml.worksheet+xml"/>
  <Override PartName="/xl/worksheets/sheet13.xml" ContentType="application/vnd.openxmlformats-officedocument.spreadsheetml.worksheet+xml"/>
  <Override PartName="/xl/drawings/drawing2.xml" ContentType="application/vnd.openxmlformats-officedocument.drawing+xml"/>
  <Override PartName="/xl/worksheets/sheet7.xml" ContentType="application/vnd.openxmlformats-officedocument.spreadsheetml.worksheet+xml"/>
  <Override PartName="/xl/drawings/drawing4.xml" ContentType="application/vnd.openxmlformats-officedocument.drawing+xml"/>
  <Override PartName="/xl/worksheets/sheet6.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xl/worksheets/sheet8.xml" ContentType="application/vnd.openxmlformats-officedocument.spreadsheetml.worksheet+xml"/>
  <Override PartName="/xl/worksheets/sheet9.xml" ContentType="application/vnd.openxmlformats-officedocument.spreadsheetml.worksheet+xml"/>
  <Override PartName="/xl/worksheets/sheet12.xml" ContentType="application/vnd.openxmlformats-officedocument.spreadsheetml.worksheet+xml"/>
  <Override PartName="/xl/worksheets/sheet11.xml" ContentType="application/vnd.openxmlformats-officedocument.spreadsheetml.worksheet+xml"/>
  <Override PartName="/xl/worksheets/sheet10.xml" ContentType="application/vnd.openxmlformats-officedocument.spreadsheetml.worksheet+xml"/>
  <Override PartName="/xl/drawings/drawing3.xml" ContentType="application/vnd.openxmlformats-officedocument.drawing+xml"/>
  <Override PartName="/docProps/app.xml" ContentType="application/vnd.openxmlformats-officedocument.extended-properties+xml"/>
  <Override PartName="/xl/calcChain.xml" ContentType="application/vnd.openxmlformats-officedocument.spreadsheetml.calcChain+xml"/>
  <Override PartName="/xl/comments2.xml" ContentType="application/vnd.openxmlformats-officedocument.spreadsheetml.comments+xml"/>
  <Override PartName="/xl/comments1.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docProps/core.xml" ContentType="application/vnd.openxmlformats-package.core-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filterPrivacy="1" codeName="ThisWorkbook" defaultThemeVersion="124226"/>
  <workbookProtection workbookPassword="C3B3" lockStructure="1"/>
  <bookViews>
    <workbookView xWindow="0" yWindow="0" windowWidth="17730" windowHeight="10110" tabRatio="929" firstSheet="1" activeTab="3"/>
  </bookViews>
  <sheets>
    <sheet name="【使い方】 (非表示)" sheetId="24" state="hidden" r:id="rId1"/>
    <sheet name="変更履歴" sheetId="26" r:id="rId2"/>
    <sheet name="【使い方】" sheetId="27" r:id="rId3"/>
    <sheet name="入力シート" sheetId="1" r:id="rId4"/>
    <sheet name="入力チェック（製剤）" sheetId="22" state="hidden" r:id="rId5"/>
    <sheet name="入力チェック（使用）" sheetId="21" state="hidden" r:id="rId6"/>
    <sheet name="補助3" sheetId="23" state="hidden" r:id="rId7"/>
    <sheet name="選択肢" sheetId="15" state="hidden" r:id="rId8"/>
    <sheet name="補助1" sheetId="14" r:id="rId9"/>
    <sheet name="補助2" sheetId="13" r:id="rId10"/>
    <sheet name="10 aあたり換算" sheetId="25" r:id="rId11"/>
    <sheet name="出力シート（主要）" sheetId="10" r:id="rId12"/>
    <sheet name="出力シート（サブ）" sheetId="2" r:id="rId13"/>
    <sheet name="作物名エラーの場合" sheetId="19" r:id="rId14"/>
    <sheet name="計算シート" sheetId="11" state="hidden" r:id="rId15"/>
    <sheet name="経皮吸収率" sheetId="16" state="hidden" r:id="rId16"/>
    <sheet name="標準面積" sheetId="7" r:id="rId17"/>
    <sheet name="調製時" sheetId="5" r:id="rId18"/>
    <sheet name="散布時" sheetId="6" r:id="rId19"/>
    <sheet name="平均面積" sheetId="8" r:id="rId20"/>
    <sheet name="作物分類" sheetId="17" state="hidden" r:id="rId21"/>
    <sheet name="防護装備" sheetId="9" r:id="rId22"/>
  </sheets>
  <definedNames>
    <definedName name="_xlnm._FilterDatabase" localSheetId="20" hidden="1">作物分類!$A$1:$E$1</definedName>
    <definedName name="_xlnm.Print_Area" localSheetId="12">'出力シート（サブ）'!$1:$20</definedName>
    <definedName name="_xlnm.Print_Area" localSheetId="11">'出力シート（主要）'!$A$1:$Z$20</definedName>
    <definedName name="_xlnm.Print_Area" localSheetId="3">入力シート!$A$1:$S$69</definedName>
    <definedName name="_xlnm.Print_Titles" localSheetId="11">'出力シート（主要）'!$17:$19</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37" i="15" l="1"/>
  <c r="L135" i="15"/>
  <c r="L133" i="15"/>
  <c r="J100" i="15"/>
  <c r="J98" i="15"/>
  <c r="J96" i="15"/>
  <c r="D28" i="15"/>
  <c r="D27" i="15"/>
  <c r="D26" i="15"/>
  <c r="D25" i="15"/>
  <c r="D24" i="15"/>
  <c r="J7" i="10" l="1"/>
  <c r="B20" i="2" l="1"/>
  <c r="AK20" i="11" l="1"/>
  <c r="AJ20" i="11"/>
  <c r="AI20" i="11"/>
  <c r="AH20" i="11"/>
  <c r="Y20" i="11"/>
  <c r="X20" i="11"/>
  <c r="J4" i="10" l="1"/>
  <c r="E5" i="23" l="1"/>
  <c r="E6" i="23"/>
  <c r="E7" i="23"/>
  <c r="E8" i="23"/>
  <c r="E9" i="23"/>
  <c r="E10" i="23"/>
  <c r="E11" i="23"/>
  <c r="E12" i="23"/>
  <c r="E13" i="23"/>
  <c r="E14" i="23"/>
  <c r="E15" i="23"/>
  <c r="E16" i="23"/>
  <c r="E17" i="23"/>
  <c r="E18" i="23"/>
  <c r="E19" i="23"/>
  <c r="E20" i="23"/>
  <c r="E21" i="23"/>
  <c r="E22" i="23"/>
  <c r="E23" i="23"/>
  <c r="E24" i="23"/>
  <c r="E25" i="23"/>
  <c r="E26" i="23"/>
  <c r="E27" i="23"/>
  <c r="E28" i="23"/>
  <c r="E29" i="23"/>
  <c r="E30" i="23"/>
  <c r="E31" i="23"/>
  <c r="E32" i="23"/>
  <c r="E33" i="23"/>
  <c r="E34" i="23"/>
  <c r="E35" i="23"/>
  <c r="E36" i="23"/>
  <c r="E37" i="23"/>
  <c r="E38" i="23"/>
  <c r="E39" i="23"/>
  <c r="E40" i="23"/>
  <c r="E41" i="23"/>
  <c r="E42" i="23"/>
  <c r="E43" i="23"/>
  <c r="E44" i="23"/>
  <c r="E45" i="23"/>
  <c r="E46" i="23"/>
  <c r="E47" i="23"/>
  <c r="E48" i="23"/>
  <c r="E49" i="23"/>
  <c r="E50" i="23"/>
  <c r="E51" i="23"/>
  <c r="E52" i="23"/>
  <c r="E53" i="23"/>
  <c r="E54" i="23"/>
  <c r="E55" i="23"/>
  <c r="E56" i="23"/>
  <c r="E57" i="23"/>
  <c r="E58" i="23"/>
  <c r="E59" i="23"/>
  <c r="E60" i="23"/>
  <c r="E61" i="23"/>
  <c r="E62" i="23"/>
  <c r="E63" i="23"/>
  <c r="E64" i="23"/>
  <c r="E65" i="23"/>
  <c r="E66" i="23"/>
  <c r="E67" i="23"/>
  <c r="E68" i="23"/>
  <c r="E69" i="23"/>
  <c r="E70" i="23"/>
  <c r="E71" i="23"/>
  <c r="E72" i="23"/>
  <c r="E73" i="23"/>
  <c r="E74" i="23"/>
  <c r="E75" i="23"/>
  <c r="E76" i="23"/>
  <c r="E77" i="23"/>
  <c r="E78" i="23"/>
  <c r="E79" i="23"/>
  <c r="E80" i="23"/>
  <c r="E81" i="23"/>
  <c r="E82" i="23"/>
  <c r="E83" i="23"/>
  <c r="E84" i="23"/>
  <c r="E85" i="23"/>
  <c r="E86" i="23"/>
  <c r="E87" i="23"/>
  <c r="E88" i="23"/>
  <c r="E89" i="23"/>
  <c r="E90" i="23"/>
  <c r="E91" i="23"/>
  <c r="E92" i="23"/>
  <c r="E93" i="23"/>
  <c r="E94" i="23"/>
  <c r="E95" i="23"/>
  <c r="E96" i="23"/>
  <c r="E97" i="23"/>
  <c r="E98" i="23"/>
  <c r="E99" i="23"/>
  <c r="E100" i="23"/>
  <c r="E4" i="23"/>
  <c r="D12" i="2" l="1"/>
  <c r="N170" i="15" l="1"/>
  <c r="N169" i="15"/>
  <c r="N171" i="15" l="1"/>
  <c r="N172" i="15"/>
  <c r="N173" i="15"/>
  <c r="N174" i="15"/>
  <c r="G4" i="25" l="1"/>
  <c r="C4" i="15" l="1"/>
  <c r="J20" i="2" l="1"/>
  <c r="E2" i="10" l="1"/>
  <c r="E3" i="10"/>
  <c r="E6" i="10"/>
  <c r="H32" i="25" l="1"/>
  <c r="G5" i="25"/>
  <c r="H5" i="25"/>
  <c r="G6" i="25"/>
  <c r="H6" i="25"/>
  <c r="G7" i="25"/>
  <c r="H7" i="25"/>
  <c r="G8" i="25"/>
  <c r="H8" i="25"/>
  <c r="G9" i="25"/>
  <c r="H9" i="25"/>
  <c r="G10" i="25"/>
  <c r="H10" i="25"/>
  <c r="G11" i="25"/>
  <c r="H11" i="25"/>
  <c r="G12" i="25"/>
  <c r="H12" i="25"/>
  <c r="G13" i="25"/>
  <c r="H13" i="25"/>
  <c r="G14" i="25"/>
  <c r="H14" i="25"/>
  <c r="G15" i="25"/>
  <c r="H15" i="25"/>
  <c r="G16" i="25"/>
  <c r="H16" i="25"/>
  <c r="G17" i="25"/>
  <c r="H17" i="25"/>
  <c r="G18" i="25"/>
  <c r="H18" i="25"/>
  <c r="G19" i="25"/>
  <c r="H19" i="25"/>
  <c r="G20" i="25"/>
  <c r="H20" i="25"/>
  <c r="G21" i="25"/>
  <c r="H21" i="25"/>
  <c r="G22" i="25"/>
  <c r="H22" i="25"/>
  <c r="G23" i="25"/>
  <c r="H23" i="25"/>
  <c r="G24" i="25"/>
  <c r="H24" i="25"/>
  <c r="G25" i="25"/>
  <c r="H25" i="25"/>
  <c r="G26" i="25"/>
  <c r="H26" i="25"/>
  <c r="G27" i="25"/>
  <c r="H27" i="25"/>
  <c r="G28" i="25"/>
  <c r="H28" i="25"/>
  <c r="G29" i="25"/>
  <c r="H29" i="25"/>
  <c r="G30" i="25"/>
  <c r="H30" i="25"/>
  <c r="G31" i="25"/>
  <c r="H31" i="25"/>
  <c r="G32" i="25"/>
  <c r="D55" i="15" l="1"/>
  <c r="C21" i="11" l="1"/>
  <c r="C22" i="11"/>
  <c r="C23" i="11"/>
  <c r="C24" i="11"/>
  <c r="C25" i="11"/>
  <c r="C26" i="11"/>
  <c r="C27" i="11"/>
  <c r="C28" i="11"/>
  <c r="C29" i="11"/>
  <c r="C30" i="11"/>
  <c r="C31" i="11"/>
  <c r="C32" i="11"/>
  <c r="C33" i="11"/>
  <c r="C34" i="11"/>
  <c r="C35" i="11"/>
  <c r="C36" i="11"/>
  <c r="C37" i="11"/>
  <c r="C38" i="11"/>
  <c r="C39" i="11"/>
  <c r="C40" i="11"/>
  <c r="C41" i="11"/>
  <c r="C42" i="11"/>
  <c r="C43" i="11"/>
  <c r="C44" i="11"/>
  <c r="C45" i="11"/>
  <c r="C46" i="11"/>
  <c r="C47" i="11"/>
  <c r="C48" i="11"/>
  <c r="C49" i="11"/>
  <c r="C50" i="11"/>
  <c r="C51" i="11"/>
  <c r="C52" i="11"/>
  <c r="C53" i="11"/>
  <c r="C54" i="11"/>
  <c r="C55" i="11"/>
  <c r="C56" i="11"/>
  <c r="C57" i="11"/>
  <c r="C58" i="11"/>
  <c r="C59" i="11"/>
  <c r="C60" i="11"/>
  <c r="C61" i="11"/>
  <c r="C62" i="11"/>
  <c r="C63" i="11"/>
  <c r="C64" i="11"/>
  <c r="C65" i="11"/>
  <c r="C66" i="11"/>
  <c r="C67" i="11"/>
  <c r="C68" i="11"/>
  <c r="C69" i="11"/>
  <c r="Q7" i="10"/>
  <c r="Q8" i="10"/>
  <c r="Q9" i="10"/>
  <c r="Q10" i="10"/>
  <c r="Q11" i="10"/>
  <c r="Q12" i="10"/>
  <c r="Q13" i="10"/>
  <c r="Q14" i="10"/>
  <c r="Q15" i="10"/>
  <c r="Q5" i="10"/>
  <c r="Q6" i="10"/>
  <c r="ES68" i="11" l="1"/>
  <c r="ES66" i="11"/>
  <c r="ES64" i="11"/>
  <c r="ES62" i="11"/>
  <c r="ES60" i="11"/>
  <c r="ES58" i="11"/>
  <c r="ES56" i="11"/>
  <c r="ES54" i="11"/>
  <c r="ES52" i="11"/>
  <c r="ES50" i="11"/>
  <c r="ES48" i="11"/>
  <c r="ES46" i="11"/>
  <c r="ES44" i="11"/>
  <c r="ES42" i="11"/>
  <c r="ES40" i="11"/>
  <c r="ES38" i="11"/>
  <c r="ES36" i="11"/>
  <c r="ES34" i="11"/>
  <c r="ES32" i="11"/>
  <c r="ES30" i="11"/>
  <c r="ES28" i="11"/>
  <c r="ES26" i="11"/>
  <c r="ES24" i="11"/>
  <c r="ES22" i="11"/>
  <c r="ES69" i="11"/>
  <c r="ES67" i="11"/>
  <c r="ES65" i="11"/>
  <c r="ES63" i="11"/>
  <c r="ES61" i="11"/>
  <c r="ES59" i="11"/>
  <c r="ES57" i="11"/>
  <c r="ES55" i="11"/>
  <c r="ES53" i="11"/>
  <c r="ES51" i="11"/>
  <c r="ES49" i="11"/>
  <c r="ES47" i="11"/>
  <c r="ES45" i="11"/>
  <c r="ES43" i="11"/>
  <c r="ES41" i="11"/>
  <c r="ES39" i="11"/>
  <c r="ES37" i="11"/>
  <c r="ES35" i="11"/>
  <c r="ES33" i="11"/>
  <c r="ES31" i="11"/>
  <c r="ES29" i="11"/>
  <c r="ES27" i="11"/>
  <c r="ES25" i="11"/>
  <c r="ES23" i="11"/>
  <c r="ES21" i="11"/>
  <c r="EX20" i="11" l="1"/>
  <c r="E7" i="14" l="1"/>
  <c r="E8" i="14"/>
  <c r="E9" i="14"/>
  <c r="E10" i="14"/>
  <c r="E11" i="14"/>
  <c r="E12" i="14"/>
  <c r="E13" i="14"/>
  <c r="E14" i="14"/>
  <c r="E15" i="14"/>
  <c r="E16" i="14"/>
  <c r="E17" i="14"/>
  <c r="E18" i="14"/>
  <c r="E19" i="14"/>
  <c r="E20" i="14"/>
  <c r="E21" i="14"/>
  <c r="E22" i="14"/>
  <c r="E23" i="14"/>
  <c r="E24" i="14"/>
  <c r="E25" i="14"/>
  <c r="E26" i="14"/>
  <c r="E27" i="14"/>
  <c r="E28" i="14"/>
  <c r="E29" i="14"/>
  <c r="E30" i="14"/>
  <c r="E31" i="14"/>
  <c r="E32" i="14"/>
  <c r="E33" i="14"/>
  <c r="E34" i="14"/>
  <c r="E35" i="14"/>
  <c r="E36" i="14"/>
  <c r="E37" i="14"/>
  <c r="E38" i="14"/>
  <c r="E39" i="14"/>
  <c r="E40" i="14"/>
  <c r="E41" i="14"/>
  <c r="E42" i="14"/>
  <c r="E43" i="14"/>
  <c r="E44" i="14"/>
  <c r="E45" i="14"/>
  <c r="E46" i="14"/>
  <c r="E47" i="14"/>
  <c r="E48" i="14"/>
  <c r="E49" i="14"/>
  <c r="E50" i="14"/>
  <c r="E51" i="14"/>
  <c r="E52" i="14"/>
  <c r="E53" i="14"/>
  <c r="E54" i="14"/>
  <c r="E55" i="14"/>
  <c r="E56" i="14"/>
  <c r="E57" i="14"/>
  <c r="E58" i="14"/>
  <c r="E59" i="14"/>
  <c r="E60" i="14"/>
  <c r="E61" i="14"/>
  <c r="E62" i="14"/>
  <c r="E63" i="14"/>
  <c r="E64" i="14"/>
  <c r="E65" i="14"/>
  <c r="E66" i="14"/>
  <c r="E67" i="14"/>
  <c r="E68" i="14"/>
  <c r="E69" i="14"/>
  <c r="E70" i="14"/>
  <c r="E71" i="14"/>
  <c r="E72" i="14"/>
  <c r="E73" i="14"/>
  <c r="E74" i="14"/>
  <c r="E75" i="14"/>
  <c r="E76" i="14"/>
  <c r="E77" i="14"/>
  <c r="E78" i="14"/>
  <c r="E79" i="14"/>
  <c r="E80" i="14"/>
  <c r="E81" i="14"/>
  <c r="E82" i="14"/>
  <c r="E83" i="14"/>
  <c r="E84" i="14"/>
  <c r="E85" i="14"/>
  <c r="E86" i="14"/>
  <c r="E87" i="14"/>
  <c r="E88" i="14"/>
  <c r="E89" i="14"/>
  <c r="E90" i="14"/>
  <c r="E91" i="14"/>
  <c r="E92" i="14"/>
  <c r="E93" i="14"/>
  <c r="E94" i="14"/>
  <c r="E95" i="14"/>
  <c r="E96" i="14"/>
  <c r="E97" i="14"/>
  <c r="E98" i="14"/>
  <c r="E99" i="14"/>
  <c r="E100" i="14"/>
  <c r="E101" i="14"/>
  <c r="E102" i="14"/>
  <c r="E103" i="14"/>
  <c r="E104" i="14"/>
  <c r="E105" i="14"/>
  <c r="E106" i="14"/>
  <c r="E107" i="14"/>
  <c r="E108" i="14"/>
  <c r="E109" i="14"/>
  <c r="E110" i="14"/>
  <c r="E111" i="14"/>
  <c r="E112" i="14"/>
  <c r="E113" i="14"/>
  <c r="E114" i="14"/>
  <c r="E115" i="14"/>
  <c r="E116" i="14"/>
  <c r="E117" i="14"/>
  <c r="E118" i="14"/>
  <c r="E119" i="14"/>
  <c r="E120" i="14"/>
  <c r="E121" i="14"/>
  <c r="E122" i="14"/>
  <c r="E19" i="13" l="1"/>
  <c r="E20" i="13"/>
  <c r="E21" i="13"/>
  <c r="E22" i="13"/>
  <c r="E23" i="13"/>
  <c r="E24" i="13"/>
  <c r="E25" i="13"/>
  <c r="E26" i="13"/>
  <c r="E27" i="13"/>
  <c r="E28" i="13"/>
  <c r="E29" i="13"/>
  <c r="E30" i="13"/>
  <c r="E31" i="13"/>
  <c r="E32" i="13"/>
  <c r="E33" i="13"/>
  <c r="E34" i="13"/>
  <c r="E35" i="13"/>
  <c r="E36" i="13"/>
  <c r="E37" i="13"/>
  <c r="E38" i="13"/>
  <c r="E39" i="13"/>
  <c r="E40" i="13"/>
  <c r="E41" i="13"/>
  <c r="E42" i="13"/>
  <c r="E43" i="13"/>
  <c r="E44" i="13"/>
  <c r="E45" i="13"/>
  <c r="E46" i="13"/>
  <c r="E47" i="13"/>
  <c r="E48" i="13"/>
  <c r="E49" i="13"/>
  <c r="E50" i="13"/>
  <c r="E51" i="13"/>
  <c r="E52" i="13"/>
  <c r="E53" i="13"/>
  <c r="E54" i="13"/>
  <c r="E55" i="13"/>
  <c r="E56" i="13"/>
  <c r="E57" i="13"/>
  <c r="E58" i="13"/>
  <c r="E59" i="13"/>
  <c r="E60" i="13"/>
  <c r="E61" i="13"/>
  <c r="E62" i="13"/>
  <c r="E63" i="13"/>
  <c r="E64" i="13"/>
  <c r="E65" i="13"/>
  <c r="E66" i="13"/>
  <c r="E67" i="13"/>
  <c r="E68" i="13"/>
  <c r="E69" i="13"/>
  <c r="E70" i="13"/>
  <c r="E71" i="13"/>
  <c r="E72" i="13"/>
  <c r="E73" i="13"/>
  <c r="E74" i="13"/>
  <c r="E75" i="13"/>
  <c r="E76" i="13"/>
  <c r="E77" i="13"/>
  <c r="E78" i="13"/>
  <c r="E79" i="13"/>
  <c r="E80" i="13"/>
  <c r="E81" i="13"/>
  <c r="E82" i="13"/>
  <c r="E83" i="13"/>
  <c r="E84" i="13"/>
  <c r="E85" i="13"/>
  <c r="E86" i="13"/>
  <c r="E87" i="13"/>
  <c r="E88" i="13"/>
  <c r="E89" i="13"/>
  <c r="E90" i="13"/>
  <c r="E91" i="13"/>
  <c r="E92" i="13"/>
  <c r="E93" i="13"/>
  <c r="E94" i="13"/>
  <c r="E95" i="13"/>
  <c r="E96" i="13"/>
  <c r="E97" i="13"/>
  <c r="E98" i="13"/>
  <c r="E99" i="13"/>
  <c r="E100" i="13"/>
  <c r="E6" i="13"/>
  <c r="E7" i="13"/>
  <c r="E8" i="13"/>
  <c r="E9" i="13"/>
  <c r="E10" i="13"/>
  <c r="E11" i="13"/>
  <c r="E12" i="13"/>
  <c r="E13" i="13"/>
  <c r="E14" i="13"/>
  <c r="E15" i="13"/>
  <c r="E16" i="13"/>
  <c r="E17" i="13"/>
  <c r="E18" i="13"/>
  <c r="FR20" i="11"/>
  <c r="A5" i="14"/>
  <c r="H4" i="25" l="1"/>
  <c r="H2" i="11" l="1"/>
  <c r="E5" i="13" l="1"/>
  <c r="G20" i="11"/>
  <c r="O20" i="11"/>
  <c r="C20" i="11"/>
  <c r="C20" i="10" s="1"/>
  <c r="AA20" i="10" s="1"/>
  <c r="I20" i="11"/>
  <c r="J20" i="11"/>
  <c r="K20" i="11"/>
  <c r="L20" i="11"/>
  <c r="ET20" i="11" l="1"/>
  <c r="C5" i="19"/>
  <c r="FK20" i="11"/>
  <c r="EZ20" i="11"/>
  <c r="EW20" i="11"/>
  <c r="DB20" i="11" l="1"/>
  <c r="E6" i="14" l="1"/>
  <c r="AS20" i="11"/>
  <c r="P20" i="11" l="1"/>
  <c r="H20" i="11" s="1"/>
  <c r="J20" i="10" s="1"/>
  <c r="M20" i="11"/>
  <c r="EY20" i="11"/>
  <c r="CB20" i="11"/>
  <c r="AX20" i="11"/>
  <c r="FC20" i="11" s="1"/>
  <c r="F20" i="11"/>
  <c r="E20" i="11"/>
  <c r="D20" i="11"/>
  <c r="N20" i="11" l="1"/>
  <c r="FF20" i="11"/>
  <c r="AP20" i="11"/>
  <c r="S20" i="11"/>
  <c r="R20" i="11"/>
  <c r="Q20" i="11"/>
  <c r="AB20" i="11"/>
  <c r="C20" i="2"/>
  <c r="AQ20" i="11" l="1"/>
  <c r="FA20" i="11"/>
  <c r="BX20" i="11"/>
  <c r="FG20" i="11"/>
  <c r="I20" i="2"/>
  <c r="F20" i="2"/>
  <c r="T20" i="11"/>
  <c r="FH20" i="11" s="1"/>
  <c r="L20" i="2" l="1"/>
  <c r="K20" i="2"/>
  <c r="CA20" i="11"/>
  <c r="AR20" i="11"/>
  <c r="AV20" i="11"/>
  <c r="D100" i="23"/>
  <c r="C100" i="23"/>
  <c r="D99" i="23"/>
  <c r="C99" i="23"/>
  <c r="D98" i="23"/>
  <c r="C98" i="23"/>
  <c r="D97" i="23"/>
  <c r="C97" i="23"/>
  <c r="D96" i="23"/>
  <c r="C96" i="23"/>
  <c r="D95" i="23"/>
  <c r="C95" i="23"/>
  <c r="D94" i="23"/>
  <c r="C94" i="23"/>
  <c r="D93" i="23"/>
  <c r="C93" i="23"/>
  <c r="D92" i="23"/>
  <c r="C92" i="23"/>
  <c r="D91" i="23"/>
  <c r="C91" i="23"/>
  <c r="D90" i="23"/>
  <c r="C90" i="23"/>
  <c r="D89" i="23"/>
  <c r="C89" i="23"/>
  <c r="D88" i="23"/>
  <c r="C88" i="23"/>
  <c r="D87" i="23"/>
  <c r="C87" i="23"/>
  <c r="D86" i="23"/>
  <c r="C86" i="23"/>
  <c r="D85" i="23"/>
  <c r="C85" i="23"/>
  <c r="D84" i="23"/>
  <c r="C84" i="23"/>
  <c r="D83" i="23"/>
  <c r="C83" i="23"/>
  <c r="D82" i="23"/>
  <c r="C82" i="23"/>
  <c r="D81" i="23"/>
  <c r="C81" i="23"/>
  <c r="D80" i="23"/>
  <c r="C80" i="23"/>
  <c r="D79" i="23"/>
  <c r="C79" i="23"/>
  <c r="D78" i="23"/>
  <c r="C78" i="23"/>
  <c r="D77" i="23"/>
  <c r="C77" i="23"/>
  <c r="D76" i="23"/>
  <c r="C76" i="23"/>
  <c r="D75" i="23"/>
  <c r="C75" i="23"/>
  <c r="D74" i="23"/>
  <c r="C74" i="23"/>
  <c r="D73" i="23"/>
  <c r="C73" i="23"/>
  <c r="D72" i="23"/>
  <c r="C72" i="23"/>
  <c r="D71" i="23"/>
  <c r="C71" i="23"/>
  <c r="D70" i="23"/>
  <c r="C70" i="23"/>
  <c r="D69" i="23"/>
  <c r="C69" i="23"/>
  <c r="D68" i="23"/>
  <c r="C68" i="23"/>
  <c r="D67" i="23"/>
  <c r="C67" i="23"/>
  <c r="D66" i="23"/>
  <c r="C66" i="23"/>
  <c r="D65" i="23"/>
  <c r="C65" i="23"/>
  <c r="D64" i="23"/>
  <c r="C64" i="23"/>
  <c r="D63" i="23"/>
  <c r="C63" i="23"/>
  <c r="D62" i="23"/>
  <c r="C62" i="23"/>
  <c r="D61" i="23"/>
  <c r="C61" i="23"/>
  <c r="D60" i="23"/>
  <c r="C60" i="23"/>
  <c r="D59" i="23"/>
  <c r="C59" i="23"/>
  <c r="D58" i="23"/>
  <c r="C58" i="23"/>
  <c r="D57" i="23"/>
  <c r="C57" i="23"/>
  <c r="D56" i="23"/>
  <c r="C56" i="23"/>
  <c r="D55" i="23"/>
  <c r="C55" i="23"/>
  <c r="D54" i="23"/>
  <c r="C54" i="23"/>
  <c r="D53" i="23"/>
  <c r="C53" i="23"/>
  <c r="D52" i="23"/>
  <c r="C52" i="23"/>
  <c r="D51" i="23"/>
  <c r="C51" i="23"/>
  <c r="D50" i="23"/>
  <c r="C50" i="23"/>
  <c r="D49" i="23"/>
  <c r="C49" i="23"/>
  <c r="D48" i="23"/>
  <c r="C48" i="23"/>
  <c r="D47" i="23"/>
  <c r="C47" i="23"/>
  <c r="D46" i="23"/>
  <c r="C46" i="23"/>
  <c r="D45" i="23"/>
  <c r="C45" i="23"/>
  <c r="D44" i="23"/>
  <c r="C44" i="23"/>
  <c r="D43" i="23"/>
  <c r="C43" i="23"/>
  <c r="D42" i="23"/>
  <c r="C42" i="23"/>
  <c r="D41" i="23"/>
  <c r="C41" i="23"/>
  <c r="D40" i="23"/>
  <c r="C40" i="23"/>
  <c r="D39" i="23"/>
  <c r="C39" i="23"/>
  <c r="D38" i="23"/>
  <c r="C38" i="23"/>
  <c r="D37" i="23"/>
  <c r="C37" i="23"/>
  <c r="D36" i="23"/>
  <c r="C36" i="23"/>
  <c r="D35" i="23"/>
  <c r="C35" i="23"/>
  <c r="D34" i="23"/>
  <c r="C34" i="23"/>
  <c r="D33" i="23"/>
  <c r="C33" i="23"/>
  <c r="D32" i="23"/>
  <c r="C32" i="23"/>
  <c r="D31" i="23"/>
  <c r="C31" i="23"/>
  <c r="D30" i="23"/>
  <c r="C30" i="23"/>
  <c r="D29" i="23"/>
  <c r="C29" i="23"/>
  <c r="D28" i="23"/>
  <c r="C28" i="23"/>
  <c r="D27" i="23"/>
  <c r="C27" i="23"/>
  <c r="D26" i="23"/>
  <c r="C26" i="23"/>
  <c r="D25" i="23"/>
  <c r="C25" i="23"/>
  <c r="D24" i="23"/>
  <c r="C24" i="23"/>
  <c r="D23" i="23"/>
  <c r="C23" i="23"/>
  <c r="D22" i="23"/>
  <c r="C22" i="23"/>
  <c r="D21" i="23"/>
  <c r="C21" i="23"/>
  <c r="D20" i="23"/>
  <c r="C20" i="23"/>
  <c r="D19" i="23"/>
  <c r="C19" i="23"/>
  <c r="D18" i="23"/>
  <c r="C18" i="23"/>
  <c r="D17" i="23"/>
  <c r="C17" i="23"/>
  <c r="D16" i="23"/>
  <c r="C16" i="23"/>
  <c r="D15" i="23"/>
  <c r="C15" i="23"/>
  <c r="D14" i="23"/>
  <c r="C14" i="23"/>
  <c r="D13" i="23"/>
  <c r="C13" i="23"/>
  <c r="D12" i="23"/>
  <c r="C12" i="23"/>
  <c r="D11" i="23"/>
  <c r="C11" i="23"/>
  <c r="D10" i="23"/>
  <c r="C10" i="23"/>
  <c r="D9" i="23"/>
  <c r="C9" i="23"/>
  <c r="D8" i="23"/>
  <c r="C8" i="23"/>
  <c r="D7" i="23"/>
  <c r="C7" i="23"/>
  <c r="D6" i="23"/>
  <c r="C6" i="23"/>
  <c r="D5" i="23"/>
  <c r="C5" i="23"/>
  <c r="E2" i="11" l="1"/>
  <c r="E4" i="10" s="1"/>
  <c r="D2" i="21"/>
  <c r="L162" i="15"/>
  <c r="L163" i="15"/>
  <c r="L164" i="15"/>
  <c r="L165" i="15"/>
  <c r="L166" i="15"/>
  <c r="L167" i="15"/>
  <c r="L129" i="15"/>
  <c r="L130" i="15"/>
  <c r="L131" i="15"/>
  <c r="L132" i="15"/>
  <c r="L134" i="15"/>
  <c r="L136" i="15"/>
  <c r="L138" i="15"/>
  <c r="L139" i="15"/>
  <c r="L140" i="15"/>
  <c r="L141" i="15"/>
  <c r="L142" i="15"/>
  <c r="L143" i="15"/>
  <c r="L144" i="15"/>
  <c r="L145" i="15"/>
  <c r="L146" i="15"/>
  <c r="L147" i="15"/>
  <c r="L148" i="15"/>
  <c r="L149" i="15"/>
  <c r="L150" i="15"/>
  <c r="L151" i="15"/>
  <c r="L152" i="15"/>
  <c r="L153" i="15"/>
  <c r="L154" i="15"/>
  <c r="L155" i="15"/>
  <c r="L156" i="15"/>
  <c r="L157" i="15"/>
  <c r="L158" i="15"/>
  <c r="L159" i="15"/>
  <c r="L160" i="15"/>
  <c r="L161" i="15"/>
  <c r="L128" i="15"/>
  <c r="G2" i="21"/>
  <c r="K115" i="15"/>
  <c r="K116" i="15"/>
  <c r="K117" i="15"/>
  <c r="K118" i="15"/>
  <c r="K119" i="15"/>
  <c r="K120" i="15"/>
  <c r="K121" i="15"/>
  <c r="K122" i="15"/>
  <c r="K123" i="15"/>
  <c r="K124" i="15"/>
  <c r="K125" i="15"/>
  <c r="K126" i="15"/>
  <c r="K114" i="15"/>
  <c r="A2" i="22"/>
  <c r="J108" i="15"/>
  <c r="J109" i="15"/>
  <c r="J110" i="15"/>
  <c r="J111" i="15"/>
  <c r="J112" i="15"/>
  <c r="J107" i="15"/>
  <c r="J102" i="15"/>
  <c r="J103" i="15"/>
  <c r="J104" i="15"/>
  <c r="J105" i="15"/>
  <c r="J106" i="15"/>
  <c r="J101" i="15"/>
  <c r="J92" i="15"/>
  <c r="J93" i="15"/>
  <c r="J94" i="15"/>
  <c r="J95" i="15"/>
  <c r="J97" i="15"/>
  <c r="J99" i="15"/>
  <c r="J91" i="15"/>
  <c r="B2" i="21"/>
  <c r="D16" i="15"/>
  <c r="D10" i="15" l="1"/>
  <c r="D12" i="15"/>
  <c r="D13" i="15"/>
  <c r="D11" i="15"/>
  <c r="E2" i="21"/>
  <c r="B2" i="22"/>
  <c r="C2" i="22" s="1"/>
  <c r="L12" i="1" s="1"/>
  <c r="C2" i="21"/>
  <c r="C5" i="15"/>
  <c r="C79" i="15"/>
  <c r="C6" i="15" s="1"/>
  <c r="D56" i="15"/>
  <c r="D57" i="15"/>
  <c r="D9" i="15" s="1"/>
  <c r="D58" i="15"/>
  <c r="D59" i="15"/>
  <c r="D53" i="15"/>
  <c r="D54" i="15"/>
  <c r="D52" i="15"/>
  <c r="D19" i="15"/>
  <c r="D29" i="15"/>
  <c r="D20" i="15"/>
  <c r="D21" i="15"/>
  <c r="D22" i="15"/>
  <c r="D23" i="15"/>
  <c r="D4" i="15" l="1"/>
  <c r="S31" i="1"/>
  <c r="S35" i="1"/>
  <c r="S50" i="1"/>
  <c r="S24" i="1"/>
  <c r="S22" i="1"/>
  <c r="S27" i="1"/>
  <c r="S59" i="1"/>
  <c r="S29" i="1"/>
  <c r="S60" i="1"/>
  <c r="S32" i="1"/>
  <c r="S23" i="1"/>
  <c r="S45" i="1"/>
  <c r="S42" i="1"/>
  <c r="F2" i="21"/>
  <c r="H2" i="21" s="1"/>
  <c r="S65" i="1"/>
  <c r="S48" i="1"/>
  <c r="S30" i="1"/>
  <c r="S37" i="1"/>
  <c r="S52" i="1"/>
  <c r="S34" i="1"/>
  <c r="S68" i="1"/>
  <c r="S55" i="1"/>
  <c r="S43" i="1"/>
  <c r="S38" i="1"/>
  <c r="S54" i="1"/>
  <c r="S63" i="1"/>
  <c r="S61" i="1"/>
  <c r="S44" i="1"/>
  <c r="S51" i="1"/>
  <c r="S46" i="1"/>
  <c r="S62" i="1"/>
  <c r="S53" i="1"/>
  <c r="S69" i="1"/>
  <c r="S66" i="1"/>
  <c r="D5" i="15"/>
  <c r="D8" i="15"/>
  <c r="D7" i="15"/>
  <c r="D14" i="15"/>
  <c r="D6" i="15"/>
  <c r="S36" i="1" l="1"/>
  <c r="S49" i="1"/>
  <c r="S41" i="1"/>
  <c r="S47" i="1"/>
  <c r="S28" i="1"/>
  <c r="S25" i="1"/>
  <c r="S33" i="1"/>
  <c r="S64" i="1"/>
  <c r="S58" i="1"/>
  <c r="S57" i="1"/>
  <c r="S21" i="1"/>
  <c r="S67" i="1"/>
  <c r="S40" i="1"/>
  <c r="S56" i="1"/>
  <c r="S39" i="1"/>
  <c r="S26" i="1"/>
  <c r="S20" i="1"/>
  <c r="B4" i="22" l="1"/>
  <c r="E10" i="10"/>
  <c r="E9" i="10"/>
  <c r="E8" i="10"/>
  <c r="E7" i="10"/>
  <c r="O20" i="10" s="1"/>
  <c r="E5" i="10"/>
  <c r="F7" i="10" l="1"/>
  <c r="C4" i="23"/>
  <c r="BZ20" i="11" l="1"/>
  <c r="DI20" i="11" l="1"/>
  <c r="DH20" i="11"/>
  <c r="DG20" i="11"/>
  <c r="DC20" i="11"/>
  <c r="AW20" i="11"/>
  <c r="C20" i="14"/>
  <c r="D20" i="14"/>
  <c r="C21" i="14"/>
  <c r="D21" i="14"/>
  <c r="C22" i="14"/>
  <c r="D22" i="14"/>
  <c r="C23" i="14"/>
  <c r="D23" i="14"/>
  <c r="C24" i="14"/>
  <c r="D24" i="14"/>
  <c r="C25" i="14"/>
  <c r="D25" i="14"/>
  <c r="C26" i="14"/>
  <c r="D26" i="14"/>
  <c r="C27" i="14"/>
  <c r="D27" i="14"/>
  <c r="C28" i="14"/>
  <c r="D28" i="14"/>
  <c r="C29" i="14"/>
  <c r="D29" i="14"/>
  <c r="C30" i="14"/>
  <c r="D30" i="14"/>
  <c r="C31" i="14"/>
  <c r="D31" i="14"/>
  <c r="C32" i="14"/>
  <c r="D32" i="14"/>
  <c r="C33" i="14"/>
  <c r="D33" i="14"/>
  <c r="C34" i="14"/>
  <c r="D34" i="14"/>
  <c r="C35" i="14"/>
  <c r="D35" i="14"/>
  <c r="C36" i="14"/>
  <c r="D36" i="14"/>
  <c r="C37" i="14"/>
  <c r="D37" i="14"/>
  <c r="C38" i="14"/>
  <c r="D38" i="14"/>
  <c r="C39" i="14"/>
  <c r="D39" i="14"/>
  <c r="C40" i="14"/>
  <c r="D40" i="14"/>
  <c r="C41" i="14"/>
  <c r="D41" i="14"/>
  <c r="C42" i="14"/>
  <c r="D42" i="14"/>
  <c r="C43" i="14"/>
  <c r="D43" i="14"/>
  <c r="C44" i="14"/>
  <c r="D44" i="14"/>
  <c r="C45" i="14"/>
  <c r="D45" i="14"/>
  <c r="C46" i="14"/>
  <c r="D46" i="14"/>
  <c r="C47" i="14"/>
  <c r="D47" i="14"/>
  <c r="C48" i="14"/>
  <c r="D48" i="14"/>
  <c r="C49" i="14"/>
  <c r="D49" i="14"/>
  <c r="C50" i="14"/>
  <c r="D50" i="14"/>
  <c r="C51" i="14"/>
  <c r="D51" i="14"/>
  <c r="C52" i="14"/>
  <c r="D52" i="14"/>
  <c r="C53" i="14"/>
  <c r="D53" i="14"/>
  <c r="C54" i="14"/>
  <c r="D54" i="14"/>
  <c r="C55" i="14"/>
  <c r="D55" i="14"/>
  <c r="C56" i="14"/>
  <c r="D56" i="14"/>
  <c r="C57" i="14"/>
  <c r="D57" i="14"/>
  <c r="C58" i="14"/>
  <c r="D58" i="14"/>
  <c r="C59" i="14"/>
  <c r="D59" i="14"/>
  <c r="C60" i="14"/>
  <c r="D60" i="14"/>
  <c r="C61" i="14"/>
  <c r="D61" i="14"/>
  <c r="C62" i="14"/>
  <c r="D62" i="14"/>
  <c r="C63" i="14"/>
  <c r="D63" i="14"/>
  <c r="C64" i="14"/>
  <c r="D64" i="14"/>
  <c r="C65" i="14"/>
  <c r="D65" i="14"/>
  <c r="C66" i="14"/>
  <c r="D66" i="14"/>
  <c r="C67" i="14"/>
  <c r="D67" i="14"/>
  <c r="C68" i="14"/>
  <c r="D68" i="14"/>
  <c r="C69" i="14"/>
  <c r="D69" i="14"/>
  <c r="C70" i="14"/>
  <c r="D70" i="14"/>
  <c r="C71" i="14"/>
  <c r="D71" i="14"/>
  <c r="C72" i="14"/>
  <c r="D72" i="14"/>
  <c r="C73" i="14"/>
  <c r="D73" i="14"/>
  <c r="C74" i="14"/>
  <c r="D74" i="14"/>
  <c r="C75" i="14"/>
  <c r="D75" i="14"/>
  <c r="C76" i="14"/>
  <c r="D76" i="14"/>
  <c r="C77" i="14"/>
  <c r="D77" i="14"/>
  <c r="C78" i="14"/>
  <c r="D78" i="14"/>
  <c r="C79" i="14"/>
  <c r="D79" i="14"/>
  <c r="C80" i="14"/>
  <c r="D80" i="14"/>
  <c r="C81" i="14"/>
  <c r="D81" i="14"/>
  <c r="C82" i="14"/>
  <c r="D82" i="14"/>
  <c r="C83" i="14"/>
  <c r="D83" i="14"/>
  <c r="C84" i="14"/>
  <c r="D84" i="14"/>
  <c r="C85" i="14"/>
  <c r="D85" i="14"/>
  <c r="C86" i="14"/>
  <c r="D86" i="14"/>
  <c r="C87" i="14"/>
  <c r="D87" i="14"/>
  <c r="C88" i="14"/>
  <c r="D88" i="14"/>
  <c r="C89" i="14"/>
  <c r="D89" i="14"/>
  <c r="C90" i="14"/>
  <c r="D90" i="14"/>
  <c r="C91" i="14"/>
  <c r="D91" i="14"/>
  <c r="C92" i="14"/>
  <c r="D92" i="14"/>
  <c r="C93" i="14"/>
  <c r="D93" i="14"/>
  <c r="C94" i="14"/>
  <c r="D94" i="14"/>
  <c r="C95" i="14"/>
  <c r="D95" i="14"/>
  <c r="C96" i="14"/>
  <c r="D96" i="14"/>
  <c r="C97" i="14"/>
  <c r="D97" i="14"/>
  <c r="C98" i="14"/>
  <c r="D98" i="14"/>
  <c r="C99" i="14"/>
  <c r="D99" i="14"/>
  <c r="C100" i="14"/>
  <c r="D100" i="14"/>
  <c r="C101" i="14"/>
  <c r="D101" i="14"/>
  <c r="C102" i="14"/>
  <c r="D102" i="14"/>
  <c r="C103" i="14"/>
  <c r="D103" i="14"/>
  <c r="C104" i="14"/>
  <c r="D104" i="14"/>
  <c r="C105" i="14"/>
  <c r="D105" i="14"/>
  <c r="C106" i="14"/>
  <c r="D106" i="14"/>
  <c r="C107" i="14"/>
  <c r="D107" i="14"/>
  <c r="C108" i="14"/>
  <c r="D108" i="14"/>
  <c r="C109" i="14"/>
  <c r="D109" i="14"/>
  <c r="C110" i="14"/>
  <c r="D110" i="14"/>
  <c r="C111" i="14"/>
  <c r="D111" i="14"/>
  <c r="C112" i="14"/>
  <c r="D112" i="14"/>
  <c r="C113" i="14"/>
  <c r="D113" i="14"/>
  <c r="C114" i="14"/>
  <c r="D114" i="14"/>
  <c r="C115" i="14"/>
  <c r="D115" i="14"/>
  <c r="C116" i="14"/>
  <c r="D116" i="14"/>
  <c r="C117" i="14"/>
  <c r="D117" i="14"/>
  <c r="C118" i="14"/>
  <c r="D118" i="14"/>
  <c r="C119" i="14"/>
  <c r="D119" i="14"/>
  <c r="C120" i="14"/>
  <c r="D120" i="14"/>
  <c r="C121" i="14"/>
  <c r="D121" i="14"/>
  <c r="C122" i="14"/>
  <c r="D122" i="14"/>
  <c r="C19" i="13"/>
  <c r="D19" i="13"/>
  <c r="C20" i="13"/>
  <c r="D20" i="13"/>
  <c r="C21" i="13"/>
  <c r="D21" i="13"/>
  <c r="C22" i="13"/>
  <c r="D22" i="13"/>
  <c r="C23" i="13"/>
  <c r="D23" i="13"/>
  <c r="C24" i="13"/>
  <c r="D24" i="13"/>
  <c r="C25" i="13"/>
  <c r="D25" i="13"/>
  <c r="C26" i="13"/>
  <c r="D26" i="13"/>
  <c r="C27" i="13"/>
  <c r="D27" i="13"/>
  <c r="C28" i="13"/>
  <c r="D28" i="13"/>
  <c r="C29" i="13"/>
  <c r="D29" i="13"/>
  <c r="C30" i="13"/>
  <c r="D30" i="13"/>
  <c r="C31" i="13"/>
  <c r="D31" i="13"/>
  <c r="C32" i="13"/>
  <c r="D32" i="13"/>
  <c r="C33" i="13"/>
  <c r="D33" i="13"/>
  <c r="C34" i="13"/>
  <c r="D34" i="13"/>
  <c r="C35" i="13"/>
  <c r="D35" i="13"/>
  <c r="C36" i="13"/>
  <c r="D36" i="13"/>
  <c r="C37" i="13"/>
  <c r="D37" i="13"/>
  <c r="C38" i="13"/>
  <c r="D38" i="13"/>
  <c r="C39" i="13"/>
  <c r="D39" i="13"/>
  <c r="C40" i="13"/>
  <c r="D40" i="13"/>
  <c r="C41" i="13"/>
  <c r="D41" i="13"/>
  <c r="C42" i="13"/>
  <c r="D42" i="13"/>
  <c r="C43" i="13"/>
  <c r="D43" i="13"/>
  <c r="C44" i="13"/>
  <c r="D44" i="13"/>
  <c r="C45" i="13"/>
  <c r="D45" i="13"/>
  <c r="C46" i="13"/>
  <c r="D46" i="13"/>
  <c r="C47" i="13"/>
  <c r="D47" i="13"/>
  <c r="C48" i="13"/>
  <c r="D48" i="13"/>
  <c r="C49" i="13"/>
  <c r="D49" i="13"/>
  <c r="C50" i="13"/>
  <c r="D50" i="13"/>
  <c r="C51" i="13"/>
  <c r="D51" i="13"/>
  <c r="C52" i="13"/>
  <c r="D52" i="13"/>
  <c r="C53" i="13"/>
  <c r="D53" i="13"/>
  <c r="C54" i="13"/>
  <c r="D54" i="13"/>
  <c r="C55" i="13"/>
  <c r="D55" i="13"/>
  <c r="C56" i="13"/>
  <c r="D56" i="13"/>
  <c r="C57" i="13"/>
  <c r="D57" i="13"/>
  <c r="C58" i="13"/>
  <c r="D58" i="13"/>
  <c r="C59" i="13"/>
  <c r="D59" i="13"/>
  <c r="C60" i="13"/>
  <c r="D60" i="13"/>
  <c r="C61" i="13"/>
  <c r="D61" i="13"/>
  <c r="C62" i="13"/>
  <c r="D62" i="13"/>
  <c r="C63" i="13"/>
  <c r="D63" i="13"/>
  <c r="C64" i="13"/>
  <c r="D64" i="13"/>
  <c r="C65" i="13"/>
  <c r="D65" i="13"/>
  <c r="C66" i="13"/>
  <c r="D66" i="13"/>
  <c r="C67" i="13"/>
  <c r="D67" i="13"/>
  <c r="C68" i="13"/>
  <c r="D68" i="13"/>
  <c r="C69" i="13"/>
  <c r="D69" i="13"/>
  <c r="C70" i="13"/>
  <c r="D70" i="13"/>
  <c r="C71" i="13"/>
  <c r="D71" i="13"/>
  <c r="C72" i="13"/>
  <c r="D72" i="13"/>
  <c r="C73" i="13"/>
  <c r="D73" i="13"/>
  <c r="C74" i="13"/>
  <c r="D74" i="13"/>
  <c r="C75" i="13"/>
  <c r="D75" i="13"/>
  <c r="C76" i="13"/>
  <c r="D76" i="13"/>
  <c r="C77" i="13"/>
  <c r="D77" i="13"/>
  <c r="C78" i="13"/>
  <c r="D78" i="13"/>
  <c r="C79" i="13"/>
  <c r="D79" i="13"/>
  <c r="C80" i="13"/>
  <c r="D80" i="13"/>
  <c r="C81" i="13"/>
  <c r="D81" i="13"/>
  <c r="C82" i="13"/>
  <c r="D82" i="13"/>
  <c r="C83" i="13"/>
  <c r="D83" i="13"/>
  <c r="C84" i="13"/>
  <c r="D84" i="13"/>
  <c r="C85" i="13"/>
  <c r="D85" i="13"/>
  <c r="C86" i="13"/>
  <c r="D86" i="13"/>
  <c r="C87" i="13"/>
  <c r="D87" i="13"/>
  <c r="C88" i="13"/>
  <c r="D88" i="13"/>
  <c r="C89" i="13"/>
  <c r="D89" i="13"/>
  <c r="C90" i="13"/>
  <c r="D90" i="13"/>
  <c r="C91" i="13"/>
  <c r="D91" i="13"/>
  <c r="C92" i="13"/>
  <c r="D92" i="13"/>
  <c r="C93" i="13"/>
  <c r="D93" i="13"/>
  <c r="C94" i="13"/>
  <c r="D94" i="13"/>
  <c r="C95" i="13"/>
  <c r="D95" i="13"/>
  <c r="C96" i="13"/>
  <c r="D96" i="13"/>
  <c r="C97" i="13"/>
  <c r="D97" i="13"/>
  <c r="C98" i="13"/>
  <c r="D98" i="13"/>
  <c r="C99" i="13"/>
  <c r="D99" i="13"/>
  <c r="C100" i="13"/>
  <c r="D100" i="13"/>
  <c r="C6" i="19"/>
  <c r="D6" i="19"/>
  <c r="C7" i="19"/>
  <c r="D7" i="19"/>
  <c r="C8" i="19"/>
  <c r="D8" i="19"/>
  <c r="C9" i="19"/>
  <c r="D9" i="19"/>
  <c r="C10" i="19"/>
  <c r="D10" i="19"/>
  <c r="C11" i="19"/>
  <c r="D11" i="19"/>
  <c r="C12" i="19"/>
  <c r="D12" i="19"/>
  <c r="C13" i="19"/>
  <c r="D13" i="19"/>
  <c r="C14" i="19"/>
  <c r="D14" i="19"/>
  <c r="C15" i="19"/>
  <c r="D15" i="19"/>
  <c r="C16" i="19"/>
  <c r="D16" i="19"/>
  <c r="C17" i="19"/>
  <c r="D17" i="19"/>
  <c r="C18" i="19"/>
  <c r="D18" i="19"/>
  <c r="C19" i="19"/>
  <c r="D19" i="19"/>
  <c r="C20" i="19"/>
  <c r="D20" i="19"/>
  <c r="C21" i="19"/>
  <c r="D21" i="19"/>
  <c r="C22" i="19"/>
  <c r="D22" i="19"/>
  <c r="C23" i="19"/>
  <c r="D23" i="19"/>
  <c r="C24" i="19"/>
  <c r="D24" i="19"/>
  <c r="C25" i="19"/>
  <c r="D25" i="19"/>
  <c r="C26" i="19"/>
  <c r="D26" i="19"/>
  <c r="C27" i="19"/>
  <c r="D27" i="19"/>
  <c r="C28" i="19"/>
  <c r="D28" i="19"/>
  <c r="C29" i="19"/>
  <c r="D29" i="19"/>
  <c r="C30" i="19"/>
  <c r="D30" i="19"/>
  <c r="C31" i="19"/>
  <c r="D31" i="19"/>
  <c r="C32" i="19"/>
  <c r="D32" i="19"/>
  <c r="C33" i="19"/>
  <c r="D33" i="19"/>
  <c r="C34" i="19"/>
  <c r="D34" i="19"/>
  <c r="C35" i="19"/>
  <c r="D35" i="19"/>
  <c r="C36" i="19"/>
  <c r="D36" i="19"/>
  <c r="C37" i="19"/>
  <c r="D37" i="19"/>
  <c r="C38" i="19"/>
  <c r="D38" i="19"/>
  <c r="C39" i="19"/>
  <c r="D39" i="19"/>
  <c r="C40" i="19"/>
  <c r="D40" i="19"/>
  <c r="C41" i="19"/>
  <c r="D41" i="19"/>
  <c r="C42" i="19"/>
  <c r="D42" i="19"/>
  <c r="C43" i="19"/>
  <c r="D43" i="19"/>
  <c r="C44" i="19"/>
  <c r="D44" i="19"/>
  <c r="C45" i="19"/>
  <c r="D45" i="19"/>
  <c r="C46" i="19"/>
  <c r="D46" i="19"/>
  <c r="C47" i="19"/>
  <c r="D47" i="19"/>
  <c r="C48" i="19"/>
  <c r="D48" i="19"/>
  <c r="C49" i="19"/>
  <c r="D49" i="19"/>
  <c r="C50" i="19"/>
  <c r="D50" i="19"/>
  <c r="C51" i="19"/>
  <c r="D51" i="19"/>
  <c r="C52" i="19"/>
  <c r="D52" i="19"/>
  <c r="C53" i="19"/>
  <c r="D53" i="19"/>
  <c r="C54" i="19"/>
  <c r="D54" i="19"/>
  <c r="C55" i="19"/>
  <c r="D55" i="19"/>
  <c r="C56" i="19"/>
  <c r="D56" i="19"/>
  <c r="C57" i="19"/>
  <c r="D57" i="19"/>
  <c r="C58" i="19"/>
  <c r="D58" i="19"/>
  <c r="C59" i="19"/>
  <c r="D59" i="19"/>
  <c r="C60" i="19"/>
  <c r="D60" i="19"/>
  <c r="C61" i="19"/>
  <c r="D61" i="19"/>
  <c r="C62" i="19"/>
  <c r="D62" i="19"/>
  <c r="C63" i="19"/>
  <c r="D63" i="19"/>
  <c r="C64" i="19"/>
  <c r="D64" i="19"/>
  <c r="C65" i="19"/>
  <c r="D65" i="19"/>
  <c r="C66" i="19"/>
  <c r="D66" i="19"/>
  <c r="C67" i="19"/>
  <c r="D67" i="19"/>
  <c r="C68" i="19"/>
  <c r="D68" i="19"/>
  <c r="C69" i="19"/>
  <c r="D69" i="19"/>
  <c r="C70" i="19"/>
  <c r="D70" i="19"/>
  <c r="C71" i="19"/>
  <c r="D71" i="19"/>
  <c r="C72" i="19"/>
  <c r="D72" i="19"/>
  <c r="C73" i="19"/>
  <c r="D73" i="19"/>
  <c r="C74" i="19"/>
  <c r="D74" i="19"/>
  <c r="C75" i="19"/>
  <c r="D75" i="19"/>
  <c r="C76" i="19"/>
  <c r="D76" i="19"/>
  <c r="C77" i="19"/>
  <c r="D77" i="19"/>
  <c r="C78" i="19"/>
  <c r="D78" i="19"/>
  <c r="C79" i="19"/>
  <c r="D79" i="19"/>
  <c r="C80" i="19"/>
  <c r="D80" i="19"/>
  <c r="C81" i="19"/>
  <c r="D81" i="19"/>
  <c r="C82" i="19"/>
  <c r="D82" i="19"/>
  <c r="C83" i="19"/>
  <c r="D83" i="19"/>
  <c r="C84" i="19"/>
  <c r="D84" i="19"/>
  <c r="C85" i="19"/>
  <c r="D85" i="19"/>
  <c r="C86" i="19"/>
  <c r="D86" i="19"/>
  <c r="C87" i="19"/>
  <c r="D87" i="19"/>
  <c r="C88" i="19"/>
  <c r="D88" i="19"/>
  <c r="C89" i="19"/>
  <c r="D89" i="19"/>
  <c r="C90" i="19"/>
  <c r="D90" i="19"/>
  <c r="C91" i="19"/>
  <c r="D91" i="19"/>
  <c r="C92" i="19"/>
  <c r="D92" i="19"/>
  <c r="C93" i="19"/>
  <c r="D93" i="19"/>
  <c r="C94" i="19"/>
  <c r="D94" i="19"/>
  <c r="C95" i="19"/>
  <c r="D95" i="19"/>
  <c r="C96" i="19"/>
  <c r="D96" i="19"/>
  <c r="C97" i="19"/>
  <c r="D97" i="19"/>
  <c r="C98" i="19"/>
  <c r="D98" i="19"/>
  <c r="C99" i="19"/>
  <c r="D99" i="19"/>
  <c r="C100" i="19"/>
  <c r="D100" i="19"/>
  <c r="D5" i="19" l="1"/>
  <c r="AC20" i="11"/>
  <c r="C5" i="14"/>
  <c r="C16" i="14"/>
  <c r="C8" i="14"/>
  <c r="C6" i="14"/>
  <c r="K20" i="10" l="1"/>
  <c r="AC20" i="10" s="1"/>
  <c r="FS20" i="11"/>
  <c r="E4" i="13"/>
  <c r="E5" i="14"/>
  <c r="AF20" i="11"/>
  <c r="AN20" i="11" s="1"/>
  <c r="AE20" i="11"/>
  <c r="AM20" i="11" s="1"/>
  <c r="AD20" i="11"/>
  <c r="AL20" i="11" s="1"/>
  <c r="AG20" i="11"/>
  <c r="AO20" i="11" s="1"/>
  <c r="FD20" i="11" l="1"/>
  <c r="FP20" i="11"/>
  <c r="ES20" i="11"/>
  <c r="E20" i="10" s="1"/>
  <c r="Q4" i="10"/>
  <c r="D16" i="11" l="1"/>
  <c r="AB20" i="10"/>
  <c r="M20" i="10"/>
  <c r="L20" i="10"/>
  <c r="BH20" i="11"/>
  <c r="CL20" i="11"/>
  <c r="G20" i="2"/>
  <c r="D20" i="2" s="1"/>
  <c r="EU20" i="11"/>
  <c r="EV20" i="11" s="1"/>
  <c r="Z20" i="10" s="1"/>
  <c r="BG20" i="11"/>
  <c r="CK20" i="11"/>
  <c r="DD20" i="11" l="1"/>
  <c r="DJ20" i="11"/>
  <c r="C7" i="14"/>
  <c r="C9" i="14"/>
  <c r="C10" i="14"/>
  <c r="C11" i="14"/>
  <c r="C12" i="14"/>
  <c r="C13" i="14"/>
  <c r="C14" i="14"/>
  <c r="C15" i="14"/>
  <c r="C17" i="14"/>
  <c r="C18" i="14"/>
  <c r="C19" i="14"/>
  <c r="C7" i="13" l="1"/>
  <c r="C15" i="13"/>
  <c r="C5" i="13"/>
  <c r="C18" i="13"/>
  <c r="C12" i="13"/>
  <c r="C13" i="13"/>
  <c r="C17" i="13"/>
  <c r="C11" i="13"/>
  <c r="C16" i="13"/>
  <c r="C6" i="13"/>
  <c r="C4" i="13"/>
  <c r="C8" i="13"/>
  <c r="C10" i="13"/>
  <c r="C9" i="13"/>
  <c r="C14" i="13"/>
  <c r="U20" i="11"/>
  <c r="W20" i="11" l="1"/>
  <c r="AA20" i="11" s="1"/>
  <c r="V20" i="11"/>
  <c r="Z20" i="11" s="1"/>
  <c r="BY20" i="11" l="1"/>
  <c r="AU20" i="11"/>
  <c r="D5" i="13"/>
  <c r="D6" i="14"/>
  <c r="D8" i="14"/>
  <c r="D7" i="13"/>
  <c r="D16" i="14"/>
  <c r="D15" i="13"/>
  <c r="AT20" i="11"/>
  <c r="AY20" i="11" l="1"/>
  <c r="FB20" i="11" s="1"/>
  <c r="CC20" i="11"/>
  <c r="CD20" i="11" s="1"/>
  <c r="CF20" i="11" s="1"/>
  <c r="FE20" i="11"/>
  <c r="FJ20" i="11" l="1"/>
  <c r="N20" i="2" s="1"/>
  <c r="CE20" i="11"/>
  <c r="H20" i="2"/>
  <c r="E20" i="2"/>
  <c r="AZ20" i="11"/>
  <c r="BB20" i="11" s="1"/>
  <c r="CG20" i="11"/>
  <c r="FI20" i="11" l="1"/>
  <c r="M20" i="2" s="1"/>
  <c r="BA20" i="11"/>
  <c r="BI20" i="11" s="1"/>
  <c r="CH20" i="11"/>
  <c r="CP20" i="11" s="1"/>
  <c r="CI20" i="11"/>
  <c r="CQ20" i="11" s="1"/>
  <c r="CM20" i="11"/>
  <c r="CJ20" i="11"/>
  <c r="CR20" i="11" s="1"/>
  <c r="CN20" i="11"/>
  <c r="BD20" i="11"/>
  <c r="BL20" i="11" s="1"/>
  <c r="BF20" i="11"/>
  <c r="BN20" i="11" s="1"/>
  <c r="BC20" i="11"/>
  <c r="BK20" i="11" s="1"/>
  <c r="BJ20" i="11"/>
  <c r="BE20" i="11"/>
  <c r="BM20" i="11" s="1"/>
  <c r="CO20" i="11"/>
  <c r="CT20" i="11" l="1"/>
  <c r="CX20" i="11" s="1"/>
  <c r="CS20" i="11"/>
  <c r="CW20" i="11" s="1"/>
  <c r="CU20" i="11"/>
  <c r="CY20" i="11" s="1"/>
  <c r="CV20" i="11"/>
  <c r="CZ20" i="11" s="1"/>
  <c r="BO20" i="11"/>
  <c r="BS20" i="11" s="1"/>
  <c r="BP20" i="11"/>
  <c r="BT20" i="11" s="1"/>
  <c r="BR20" i="11"/>
  <c r="BV20" i="11" s="1"/>
  <c r="BQ20" i="11"/>
  <c r="BU20" i="11" s="1"/>
  <c r="BW20" i="11" l="1"/>
  <c r="FU20" i="11" s="1"/>
  <c r="N20" i="10" s="1"/>
  <c r="DA20" i="11"/>
  <c r="FV20" i="11" s="1"/>
  <c r="FM20" i="11" l="1"/>
  <c r="FL20" i="11"/>
  <c r="DE20" i="11" l="1"/>
  <c r="DN20" i="11"/>
  <c r="DT20" i="11" s="1"/>
  <c r="DM20" i="11"/>
  <c r="DS20" i="11" s="1"/>
  <c r="DF20" i="11"/>
  <c r="DP20" i="11" l="1"/>
  <c r="DX20" i="11" s="1"/>
  <c r="EB20" i="11" s="1"/>
  <c r="EE20" i="11"/>
  <c r="DO20" i="11"/>
  <c r="DW20" i="11" s="1"/>
  <c r="EA20" i="11" s="1"/>
  <c r="ED20" i="11"/>
  <c r="D9" i="14"/>
  <c r="D8" i="13"/>
  <c r="D10" i="13"/>
  <c r="D11" i="14"/>
  <c r="D9" i="13"/>
  <c r="D10" i="14"/>
  <c r="EI20" i="11"/>
  <c r="EH20" i="11"/>
  <c r="DK20" i="11"/>
  <c r="DL20" i="11"/>
  <c r="EM20" i="11" l="1"/>
  <c r="EQ20" i="11" s="1"/>
  <c r="DQ20" i="11"/>
  <c r="DU20" i="11" s="1"/>
  <c r="DY20" i="11" s="1"/>
  <c r="EF20" i="11"/>
  <c r="EJ20" i="11" s="1"/>
  <c r="EN20" i="11" s="1"/>
  <c r="EL20" i="11"/>
  <c r="EP20" i="11" s="1"/>
  <c r="DR20" i="11"/>
  <c r="DV20" i="11" s="1"/>
  <c r="DZ20" i="11" s="1"/>
  <c r="EG20" i="11"/>
  <c r="EK20" i="11" s="1"/>
  <c r="EO20" i="11" s="1"/>
  <c r="D13" i="14"/>
  <c r="D12" i="13"/>
  <c r="D12" i="14"/>
  <c r="D11" i="13"/>
  <c r="D17" i="13"/>
  <c r="D18" i="14"/>
  <c r="D13" i="13"/>
  <c r="D14" i="14"/>
  <c r="D18" i="13"/>
  <c r="D19" i="14"/>
  <c r="D6" i="13"/>
  <c r="D7" i="14"/>
  <c r="D5" i="14"/>
  <c r="D14" i="13"/>
  <c r="D15" i="14"/>
  <c r="D17" i="14"/>
  <c r="D16" i="13"/>
  <c r="EC20" i="11" l="1"/>
  <c r="FW20" i="11" s="1"/>
  <c r="ER20" i="11"/>
  <c r="FX20" i="11" l="1"/>
  <c r="X20" i="10"/>
  <c r="W20" i="10"/>
  <c r="FN20" i="11"/>
  <c r="FO20" i="11"/>
  <c r="V20" i="10" l="1"/>
  <c r="U20" i="10"/>
  <c r="D4" i="23"/>
  <c r="D4" i="13"/>
</calcChain>
</file>

<file path=xl/comments1.xml><?xml version="1.0" encoding="utf-8"?>
<comments xmlns="http://schemas.openxmlformats.org/spreadsheetml/2006/main">
  <authors>
    <author>作成者</author>
  </authors>
  <commentList>
    <comment ref="B3" authorId="0" shapeId="0">
      <text>
        <r>
          <rPr>
            <sz val="9"/>
            <color indexed="81"/>
            <rFont val="ＭＳ Ｐゴシック"/>
            <family val="3"/>
            <charset val="128"/>
          </rPr>
          <t>半角で入力すること。</t>
        </r>
      </text>
    </comment>
  </commentList>
</comments>
</file>

<file path=xl/comments2.xml><?xml version="1.0" encoding="utf-8"?>
<comments xmlns="http://schemas.openxmlformats.org/spreadsheetml/2006/main">
  <authors>
    <author>作成者</author>
  </authors>
  <commentList>
    <comment ref="L17" authorId="0" shapeId="0">
      <text>
        <r>
          <rPr>
            <sz val="11"/>
            <color indexed="81"/>
            <rFont val="ＭＳ Ｐゴシック"/>
            <family val="3"/>
            <charset val="128"/>
          </rPr>
          <t>● 反復/急性がERRORのとき→面積エラー。作物名が正しく入力されているか確認し、それでも直らなければ「作物名エラーの場合」タブを使って修正。
● 反復/急性が#VALUE!のとき→経皮吸収率を入力すること。</t>
        </r>
      </text>
    </comment>
  </commentList>
</comments>
</file>

<file path=xl/comments3.xml><?xml version="1.0" encoding="utf-8"?>
<comments xmlns="http://schemas.openxmlformats.org/spreadsheetml/2006/main">
  <authors>
    <author>作成者</author>
  </authors>
  <commentList>
    <comment ref="B4" authorId="0" shapeId="0">
      <text>
        <r>
          <rPr>
            <sz val="9"/>
            <color indexed="81"/>
            <rFont val="ＭＳ Ｐゴシック"/>
            <family val="3"/>
            <charset val="128"/>
          </rPr>
          <t>半角で入力すること。</t>
        </r>
      </text>
    </comment>
    <comment ref="C4" authorId="0" shapeId="0">
      <text>
        <r>
          <rPr>
            <b/>
            <sz val="9"/>
            <color indexed="81"/>
            <rFont val="ＭＳ Ｐゴシック"/>
            <family val="3"/>
            <charset val="128"/>
          </rPr>
          <t>入力不要
（自動呼び出し）</t>
        </r>
      </text>
    </comment>
    <comment ref="D4" authorId="0" shapeId="0">
      <text>
        <r>
          <rPr>
            <b/>
            <sz val="9"/>
            <color indexed="81"/>
            <rFont val="ＭＳ Ｐゴシック"/>
            <family val="3"/>
            <charset val="128"/>
          </rPr>
          <t>入力不要
（自動呼び出し）</t>
        </r>
      </text>
    </comment>
  </commentList>
</comments>
</file>

<file path=xl/comments4.xml><?xml version="1.0" encoding="utf-8"?>
<comments xmlns="http://schemas.openxmlformats.org/spreadsheetml/2006/main">
  <authors>
    <author>作成者</author>
  </authors>
  <commentList>
    <comment ref="AQ19" authorId="0" shapeId="0">
      <text>
        <r>
          <rPr>
            <b/>
            <sz val="9"/>
            <color indexed="81"/>
            <rFont val="ＭＳ Ｐゴシック"/>
            <family val="3"/>
            <charset val="128"/>
          </rPr>
          <t>作成者:</t>
        </r>
        <r>
          <rPr>
            <sz val="9"/>
            <color indexed="81"/>
            <rFont val="ＭＳ Ｐゴシック"/>
            <family val="3"/>
            <charset val="128"/>
          </rPr>
          <t xml:space="preserve">
芝、樹木類の場合は、＃N/Aのままになる。出力（サブ）では正しく出力されるよう、サブのシート上で調整済み。</t>
        </r>
      </text>
    </comment>
  </commentList>
</comments>
</file>

<file path=xl/sharedStrings.xml><?xml version="1.0" encoding="utf-8"?>
<sst xmlns="http://schemas.openxmlformats.org/spreadsheetml/2006/main" count="3704" uniqueCount="1557">
  <si>
    <t>①製剤情報</t>
    <rPh sb="1" eb="3">
      <t>セイザイ</t>
    </rPh>
    <rPh sb="3" eb="5">
      <t>ジョウホウ</t>
    </rPh>
    <phoneticPr fontId="11"/>
  </si>
  <si>
    <t>種類</t>
    <rPh sb="0" eb="2">
      <t>シュルイ</t>
    </rPh>
    <phoneticPr fontId="11"/>
  </si>
  <si>
    <t>名称</t>
    <rPh sb="0" eb="2">
      <t>メイショウ</t>
    </rPh>
    <phoneticPr fontId="11"/>
  </si>
  <si>
    <t>②評価対象有効成分</t>
    <rPh sb="1" eb="3">
      <t>ヒョウカ</t>
    </rPh>
    <rPh sb="3" eb="5">
      <t>タイショウ</t>
    </rPh>
    <rPh sb="5" eb="7">
      <t>ユウコウ</t>
    </rPh>
    <rPh sb="7" eb="9">
      <t>セイブン</t>
    </rPh>
    <phoneticPr fontId="11"/>
  </si>
  <si>
    <t>製剤</t>
    <rPh sb="0" eb="2">
      <t>セイザイ</t>
    </rPh>
    <phoneticPr fontId="11"/>
  </si>
  <si>
    <t>⑦
作物名</t>
    <rPh sb="2" eb="4">
      <t>サクモツ</t>
    </rPh>
    <rPh sb="4" eb="5">
      <t>メイ</t>
    </rPh>
    <phoneticPr fontId="11"/>
  </si>
  <si>
    <t>散布時</t>
    <rPh sb="0" eb="2">
      <t>サンプ</t>
    </rPh>
    <rPh sb="2" eb="3">
      <t>ジ</t>
    </rPh>
    <phoneticPr fontId="11"/>
  </si>
  <si>
    <t>手袋</t>
    <rPh sb="0" eb="2">
      <t>テブクロ</t>
    </rPh>
    <phoneticPr fontId="11"/>
  </si>
  <si>
    <t>防護服</t>
    <rPh sb="0" eb="3">
      <t>ボウゴフク</t>
    </rPh>
    <phoneticPr fontId="11"/>
  </si>
  <si>
    <t>マスク</t>
  </si>
  <si>
    <t>マスク</t>
    <phoneticPr fontId="11"/>
  </si>
  <si>
    <t>頭</t>
    <rPh sb="0" eb="1">
      <t>アタマ</t>
    </rPh>
    <phoneticPr fontId="11"/>
  </si>
  <si>
    <t>手</t>
    <rPh sb="0" eb="1">
      <t>テ</t>
    </rPh>
    <phoneticPr fontId="11"/>
  </si>
  <si>
    <t>その他身体</t>
    <rPh sb="2" eb="3">
      <t>タ</t>
    </rPh>
    <rPh sb="3" eb="5">
      <t>シンタイ</t>
    </rPh>
    <phoneticPr fontId="11"/>
  </si>
  <si>
    <t>吸気</t>
    <rPh sb="0" eb="2">
      <t>キュウキ</t>
    </rPh>
    <phoneticPr fontId="11"/>
  </si>
  <si>
    <t>その他</t>
    <rPh sb="2" eb="3">
      <t>タ</t>
    </rPh>
    <phoneticPr fontId="11"/>
  </si>
  <si>
    <t>液剤_水稲_育苗箱</t>
    <rPh sb="0" eb="2">
      <t>エキザイ</t>
    </rPh>
    <rPh sb="3" eb="5">
      <t>スイトウ</t>
    </rPh>
    <rPh sb="6" eb="8">
      <t>イクビョウ</t>
    </rPh>
    <rPh sb="8" eb="9">
      <t>バコ</t>
    </rPh>
    <phoneticPr fontId="11"/>
  </si>
  <si>
    <t>液剤_野菜（立体）</t>
    <rPh sb="0" eb="2">
      <t>エキザイ</t>
    </rPh>
    <rPh sb="3" eb="5">
      <t>ヤサイ</t>
    </rPh>
    <rPh sb="6" eb="8">
      <t>リッタイ</t>
    </rPh>
    <phoneticPr fontId="11"/>
  </si>
  <si>
    <t>液剤_水稲</t>
    <rPh sb="0" eb="2">
      <t>エキザイ</t>
    </rPh>
    <rPh sb="3" eb="5">
      <t>スイトウ</t>
    </rPh>
    <phoneticPr fontId="11"/>
  </si>
  <si>
    <t>液剤_野菜（平面）</t>
    <rPh sb="0" eb="2">
      <t>エキザイ</t>
    </rPh>
    <rPh sb="3" eb="5">
      <t>ヤサイ</t>
    </rPh>
    <rPh sb="6" eb="8">
      <t>ヘイメン</t>
    </rPh>
    <phoneticPr fontId="11"/>
  </si>
  <si>
    <t>液剤_果樹（立体）</t>
    <rPh sb="0" eb="2">
      <t>エキザイ</t>
    </rPh>
    <rPh sb="3" eb="5">
      <t>カジュ</t>
    </rPh>
    <rPh sb="6" eb="8">
      <t>リッタイ</t>
    </rPh>
    <phoneticPr fontId="11"/>
  </si>
  <si>
    <t>液剤_果樹（棚）</t>
    <rPh sb="0" eb="2">
      <t>エキザイ</t>
    </rPh>
    <rPh sb="3" eb="5">
      <t>カジュ</t>
    </rPh>
    <rPh sb="6" eb="7">
      <t>タナ</t>
    </rPh>
    <phoneticPr fontId="11"/>
  </si>
  <si>
    <t>液剤_芝</t>
    <rPh sb="0" eb="2">
      <t>エキザイ</t>
    </rPh>
    <rPh sb="3" eb="4">
      <t>シバ</t>
    </rPh>
    <phoneticPr fontId="11"/>
  </si>
  <si>
    <t>固形剤（粉剤）_水稲</t>
    <rPh sb="0" eb="2">
      <t>コケイ</t>
    </rPh>
    <rPh sb="2" eb="3">
      <t>ザイ</t>
    </rPh>
    <rPh sb="4" eb="6">
      <t>フンザイ</t>
    </rPh>
    <rPh sb="8" eb="10">
      <t>スイトウ</t>
    </rPh>
    <phoneticPr fontId="11"/>
  </si>
  <si>
    <t>固形剤（粉粒剤）_水稲</t>
    <rPh sb="0" eb="2">
      <t>コケイ</t>
    </rPh>
    <rPh sb="2" eb="3">
      <t>ザイ</t>
    </rPh>
    <rPh sb="4" eb="5">
      <t>コナ</t>
    </rPh>
    <rPh sb="5" eb="6">
      <t>ツブ</t>
    </rPh>
    <rPh sb="6" eb="7">
      <t>ザイ</t>
    </rPh>
    <rPh sb="9" eb="11">
      <t>スイトウ</t>
    </rPh>
    <phoneticPr fontId="11"/>
  </si>
  <si>
    <t>固形剤（粒剤）_水稲</t>
    <rPh sb="0" eb="2">
      <t>コケイ</t>
    </rPh>
    <rPh sb="2" eb="3">
      <t>ザイ</t>
    </rPh>
    <rPh sb="4" eb="6">
      <t>リュウザイ</t>
    </rPh>
    <rPh sb="8" eb="10">
      <t>スイトウ</t>
    </rPh>
    <phoneticPr fontId="11"/>
  </si>
  <si>
    <t>固形剤（粒剤）_水稲_育苗箱</t>
    <rPh sb="0" eb="2">
      <t>コケイ</t>
    </rPh>
    <rPh sb="2" eb="3">
      <t>ザイ</t>
    </rPh>
    <rPh sb="4" eb="6">
      <t>リュウザイ</t>
    </rPh>
    <rPh sb="8" eb="10">
      <t>スイトウ</t>
    </rPh>
    <rPh sb="11" eb="13">
      <t>イクビョウ</t>
    </rPh>
    <rPh sb="13" eb="14">
      <t>バコ</t>
    </rPh>
    <phoneticPr fontId="11"/>
  </si>
  <si>
    <t>固形剤（粒剤）_畑作物</t>
    <rPh sb="0" eb="2">
      <t>コケイ</t>
    </rPh>
    <rPh sb="2" eb="3">
      <t>ザイ</t>
    </rPh>
    <rPh sb="4" eb="6">
      <t>リュウザイ</t>
    </rPh>
    <rPh sb="5" eb="6">
      <t>ザイ</t>
    </rPh>
    <rPh sb="8" eb="11">
      <t>ハタサクモツ</t>
    </rPh>
    <phoneticPr fontId="11"/>
  </si>
  <si>
    <t>固形剤（粉剤）_畑作物</t>
    <rPh sb="0" eb="2">
      <t>コケイ</t>
    </rPh>
    <rPh sb="2" eb="3">
      <t>ザイ</t>
    </rPh>
    <rPh sb="4" eb="6">
      <t>フンザイ</t>
    </rPh>
    <rPh sb="5" eb="6">
      <t>ザイ</t>
    </rPh>
    <rPh sb="8" eb="11">
      <t>ハタサクモツ</t>
    </rPh>
    <phoneticPr fontId="11"/>
  </si>
  <si>
    <t>固形剤（粉剤、微粒剤、粒剤等）</t>
    <rPh sb="0" eb="2">
      <t>コケイ</t>
    </rPh>
    <rPh sb="2" eb="3">
      <t>ザイ</t>
    </rPh>
    <rPh sb="4" eb="6">
      <t>フンザイ</t>
    </rPh>
    <rPh sb="7" eb="9">
      <t>ビリュウ</t>
    </rPh>
    <rPh sb="9" eb="10">
      <t>ザイ</t>
    </rPh>
    <rPh sb="11" eb="13">
      <t>リュウザイ</t>
    </rPh>
    <rPh sb="13" eb="14">
      <t>ナド</t>
    </rPh>
    <phoneticPr fontId="11"/>
  </si>
  <si>
    <t>水和剤等</t>
    <rPh sb="0" eb="3">
      <t>スイワザイ</t>
    </rPh>
    <rPh sb="3" eb="4">
      <t>トウ</t>
    </rPh>
    <phoneticPr fontId="11"/>
  </si>
  <si>
    <t>顆粒水和剤等</t>
    <rPh sb="0" eb="2">
      <t>カリュウ</t>
    </rPh>
    <rPh sb="2" eb="5">
      <t>スイワザイ</t>
    </rPh>
    <rPh sb="5" eb="6">
      <t>トウ</t>
    </rPh>
    <phoneticPr fontId="11"/>
  </si>
  <si>
    <t>フロアブル剤等</t>
    <rPh sb="5" eb="6">
      <t>ザイ</t>
    </rPh>
    <rPh sb="6" eb="7">
      <t>トウ</t>
    </rPh>
    <phoneticPr fontId="11"/>
  </si>
  <si>
    <t>乳剤等</t>
    <rPh sb="0" eb="2">
      <t>ニュウザイ</t>
    </rPh>
    <rPh sb="2" eb="3">
      <t>トウ</t>
    </rPh>
    <phoneticPr fontId="11"/>
  </si>
  <si>
    <t>長ズボン・長袖の作業衣</t>
    <rPh sb="0" eb="1">
      <t>ナガ</t>
    </rPh>
    <rPh sb="5" eb="7">
      <t>ナガソデ</t>
    </rPh>
    <rPh sb="8" eb="11">
      <t>サギョウイ</t>
    </rPh>
    <phoneticPr fontId="11"/>
  </si>
  <si>
    <t>不浸透性防除衣</t>
    <rPh sb="0" eb="3">
      <t>フシントウ</t>
    </rPh>
    <rPh sb="3" eb="4">
      <t>セイ</t>
    </rPh>
    <rPh sb="4" eb="6">
      <t>ボウジョ</t>
    </rPh>
    <rPh sb="6" eb="7">
      <t>イ</t>
    </rPh>
    <phoneticPr fontId="11"/>
  </si>
  <si>
    <t>マスク２</t>
  </si>
  <si>
    <t>不浸透性手袋</t>
    <rPh sb="0" eb="3">
      <t>フシントウ</t>
    </rPh>
    <rPh sb="3" eb="4">
      <t>セイ</t>
    </rPh>
    <rPh sb="4" eb="6">
      <t>テブクロ</t>
    </rPh>
    <phoneticPr fontId="11"/>
  </si>
  <si>
    <t>果樹（立体）</t>
  </si>
  <si>
    <t>かんきつ類</t>
    <rPh sb="4" eb="5">
      <t>ルイ</t>
    </rPh>
    <phoneticPr fontId="17"/>
  </si>
  <si>
    <t>仁果類（なしを除く）</t>
    <rPh sb="0" eb="3">
      <t>ジンカルイ</t>
    </rPh>
    <rPh sb="7" eb="8">
      <t>ノゾ</t>
    </rPh>
    <phoneticPr fontId="17"/>
  </si>
  <si>
    <t>果樹（棚）</t>
  </si>
  <si>
    <t>なし</t>
  </si>
  <si>
    <t>核果類</t>
    <rPh sb="0" eb="1">
      <t>カク</t>
    </rPh>
    <rPh sb="1" eb="3">
      <t>カルイ</t>
    </rPh>
    <phoneticPr fontId="17"/>
  </si>
  <si>
    <t>ベリー類等の小粒果実類</t>
  </si>
  <si>
    <t>その他果樹</t>
    <rPh sb="2" eb="3">
      <t>タ</t>
    </rPh>
    <rPh sb="3" eb="5">
      <t>カジュ</t>
    </rPh>
    <phoneticPr fontId="17"/>
  </si>
  <si>
    <t>いも類</t>
    <rPh sb="2" eb="3">
      <t>ルイ</t>
    </rPh>
    <phoneticPr fontId="17"/>
  </si>
  <si>
    <t>根菜類</t>
  </si>
  <si>
    <t>鱗茎野菜</t>
    <rPh sb="0" eb="2">
      <t>リンケイ</t>
    </rPh>
    <rPh sb="2" eb="4">
      <t>ヤサイ</t>
    </rPh>
    <phoneticPr fontId="17"/>
  </si>
  <si>
    <t>だいず、あずき</t>
  </si>
  <si>
    <t>豆類（だいず、あずきを除く）</t>
    <rPh sb="0" eb="2">
      <t>マメルイ</t>
    </rPh>
    <rPh sb="11" eb="12">
      <t>ノゾ</t>
    </rPh>
    <phoneticPr fontId="17"/>
  </si>
  <si>
    <t>野菜（立体）</t>
  </si>
  <si>
    <t>うり科果菜類</t>
  </si>
  <si>
    <t>なす科果菜類</t>
  </si>
  <si>
    <t>あぶらな属野菜（葉菜類、根菜類を除く）</t>
    <rPh sb="16" eb="17">
      <t>ノゾ</t>
    </rPh>
    <phoneticPr fontId="17"/>
  </si>
  <si>
    <t>葉菜類</t>
  </si>
  <si>
    <t>その他野菜</t>
    <rPh sb="2" eb="3">
      <t>タ</t>
    </rPh>
    <rPh sb="3" eb="5">
      <t>ヤサイ</t>
    </rPh>
    <phoneticPr fontId="17"/>
  </si>
  <si>
    <t>稲</t>
  </si>
  <si>
    <t>麦類</t>
  </si>
  <si>
    <t>その他穀類</t>
    <rPh sb="2" eb="3">
      <t>タ</t>
    </rPh>
    <rPh sb="3" eb="5">
      <t>コクルイ</t>
    </rPh>
    <phoneticPr fontId="17"/>
  </si>
  <si>
    <t>芝</t>
  </si>
  <si>
    <t>樹木類</t>
    <rPh sb="0" eb="2">
      <t>ジュモク</t>
    </rPh>
    <rPh sb="2" eb="3">
      <t>ルイ</t>
    </rPh>
    <phoneticPr fontId="11"/>
  </si>
  <si>
    <t>芝</t>
    <rPh sb="0" eb="1">
      <t>シバ</t>
    </rPh>
    <phoneticPr fontId="11"/>
  </si>
  <si>
    <t>呼気</t>
    <rPh sb="0" eb="2">
      <t>コキ</t>
    </rPh>
    <phoneticPr fontId="11"/>
  </si>
  <si>
    <t>単位暴露量（µgai/gai使用量）</t>
  </si>
  <si>
    <t>暴露部位／経路</t>
  </si>
  <si>
    <t>（手散布）</t>
    <rPh sb="1" eb="2">
      <t>テ</t>
    </rPh>
    <rPh sb="2" eb="4">
      <t>サンプ</t>
    </rPh>
    <phoneticPr fontId="11"/>
  </si>
  <si>
    <t>（機械散布）</t>
    <rPh sb="1" eb="3">
      <t>キカイ</t>
    </rPh>
    <rPh sb="3" eb="5">
      <t>サンプ</t>
    </rPh>
    <phoneticPr fontId="11"/>
  </si>
  <si>
    <t>左以外の場合</t>
    <rPh sb="0" eb="1">
      <t>ヒダリ</t>
    </rPh>
    <rPh sb="1" eb="3">
      <t>イガイ</t>
    </rPh>
    <rPh sb="4" eb="6">
      <t>バアイ</t>
    </rPh>
    <phoneticPr fontId="11"/>
  </si>
  <si>
    <t>水稲</t>
    <phoneticPr fontId="11"/>
  </si>
  <si>
    <t>水稲</t>
    <rPh sb="0" eb="2">
      <t>スイトウ</t>
    </rPh>
    <phoneticPr fontId="11"/>
  </si>
  <si>
    <t>マスク</t>
    <phoneticPr fontId="11"/>
  </si>
  <si>
    <t>水稲（育苗箱）</t>
    <rPh sb="3" eb="5">
      <t>イクビョウ</t>
    </rPh>
    <rPh sb="5" eb="6">
      <t>バコ</t>
    </rPh>
    <phoneticPr fontId="11"/>
  </si>
  <si>
    <t>調製時の剤型</t>
    <phoneticPr fontId="11"/>
  </si>
  <si>
    <t>散布時の剤型</t>
    <phoneticPr fontId="11"/>
  </si>
  <si>
    <t>手</t>
    <rPh sb="0" eb="1">
      <t>テ</t>
    </rPh>
    <phoneticPr fontId="11"/>
  </si>
  <si>
    <t>吸気</t>
    <rPh sb="0" eb="2">
      <t>キュウキ</t>
    </rPh>
    <phoneticPr fontId="11"/>
  </si>
  <si>
    <t>頭</t>
    <phoneticPr fontId="11"/>
  </si>
  <si>
    <t>その他</t>
    <phoneticPr fontId="11"/>
  </si>
  <si>
    <t>手</t>
    <phoneticPr fontId="11"/>
  </si>
  <si>
    <t>呼気</t>
    <phoneticPr fontId="11"/>
  </si>
  <si>
    <t>頭</t>
    <rPh sb="0" eb="1">
      <t>アタマ</t>
    </rPh>
    <phoneticPr fontId="11"/>
  </si>
  <si>
    <t>その他</t>
    <rPh sb="2" eb="3">
      <t>タ</t>
    </rPh>
    <phoneticPr fontId="11"/>
  </si>
  <si>
    <t>経皮吸収率使用</t>
    <phoneticPr fontId="11"/>
  </si>
  <si>
    <t>経皮吸収率</t>
    <rPh sb="0" eb="2">
      <t>ケイヒ</t>
    </rPh>
    <rPh sb="2" eb="5">
      <t>キュウシュウリツ</t>
    </rPh>
    <phoneticPr fontId="11"/>
  </si>
  <si>
    <t>製剤</t>
    <rPh sb="0" eb="2">
      <t>セイザイ</t>
    </rPh>
    <phoneticPr fontId="11"/>
  </si>
  <si>
    <t>希釈液</t>
    <rPh sb="0" eb="2">
      <t>キシャク</t>
    </rPh>
    <rPh sb="2" eb="3">
      <t>エキ</t>
    </rPh>
    <phoneticPr fontId="11"/>
  </si>
  <si>
    <t>調製時</t>
    <rPh sb="0" eb="2">
      <t>チョウセイ</t>
    </rPh>
    <rPh sb="2" eb="3">
      <t>ジ</t>
    </rPh>
    <phoneticPr fontId="25"/>
  </si>
  <si>
    <t>散布時</t>
    <rPh sb="0" eb="2">
      <t>サンプ</t>
    </rPh>
    <rPh sb="2" eb="3">
      <t>ジ</t>
    </rPh>
    <phoneticPr fontId="25"/>
  </si>
  <si>
    <t>手</t>
    <rPh sb="0" eb="1">
      <t>テ</t>
    </rPh>
    <phoneticPr fontId="25"/>
  </si>
  <si>
    <t>吸気</t>
    <rPh sb="0" eb="2">
      <t>キュウキ</t>
    </rPh>
    <phoneticPr fontId="25"/>
  </si>
  <si>
    <t>頭</t>
    <rPh sb="0" eb="1">
      <t>アタマ</t>
    </rPh>
    <phoneticPr fontId="25"/>
  </si>
  <si>
    <t>その他</t>
    <rPh sb="2" eb="3">
      <t>タ</t>
    </rPh>
    <phoneticPr fontId="25"/>
  </si>
  <si>
    <t>【合計】</t>
    <rPh sb="1" eb="3">
      <t>ゴウケイ</t>
    </rPh>
    <phoneticPr fontId="25"/>
  </si>
  <si>
    <t>【合計】（体重あたり）</t>
    <rPh sb="1" eb="3">
      <t>ゴウケイ</t>
    </rPh>
    <rPh sb="5" eb="7">
      <t>タイジュウ</t>
    </rPh>
    <phoneticPr fontId="25"/>
  </si>
  <si>
    <t>【全合計】(µgai)</t>
    <rPh sb="1" eb="2">
      <t>スベ</t>
    </rPh>
    <rPh sb="2" eb="4">
      <t>ゴウケイ</t>
    </rPh>
    <phoneticPr fontId="11"/>
  </si>
  <si>
    <t>作物名</t>
    <rPh sb="0" eb="2">
      <t>サクモツ</t>
    </rPh>
    <rPh sb="2" eb="3">
      <t>メイ</t>
    </rPh>
    <phoneticPr fontId="11"/>
  </si>
  <si>
    <t>使用方法</t>
    <rPh sb="0" eb="2">
      <t>シヨウ</t>
    </rPh>
    <rPh sb="2" eb="4">
      <t>ホウホウ</t>
    </rPh>
    <phoneticPr fontId="11"/>
  </si>
  <si>
    <t>保護面＋フード＋不浸透性防除衣</t>
    <rPh sb="8" eb="11">
      <t>フシントウ</t>
    </rPh>
    <rPh sb="11" eb="12">
      <t>セイ</t>
    </rPh>
    <rPh sb="12" eb="14">
      <t>ボウジョ</t>
    </rPh>
    <rPh sb="14" eb="15">
      <t>イ</t>
    </rPh>
    <phoneticPr fontId="11"/>
  </si>
  <si>
    <t>液剤_水稲</t>
    <rPh sb="3" eb="5">
      <t>スイトウ</t>
    </rPh>
    <phoneticPr fontId="11"/>
  </si>
  <si>
    <t>液剤_果樹（立体）</t>
    <phoneticPr fontId="11"/>
  </si>
  <si>
    <t>液剤_果樹（棚）</t>
    <phoneticPr fontId="11"/>
  </si>
  <si>
    <t>果樹（棚）</t>
    <phoneticPr fontId="11"/>
  </si>
  <si>
    <t>果樹（立体）</t>
    <phoneticPr fontId="11"/>
  </si>
  <si>
    <t>野菜（平面）</t>
    <phoneticPr fontId="11"/>
  </si>
  <si>
    <t>⑭-2　散布時</t>
    <rPh sb="4" eb="6">
      <t>サンプ</t>
    </rPh>
    <phoneticPr fontId="11"/>
  </si>
  <si>
    <t>⑭-1　調製時</t>
    <rPh sb="4" eb="6">
      <t>チョウセイ</t>
    </rPh>
    <phoneticPr fontId="11"/>
  </si>
  <si>
    <t>防護装備</t>
    <rPh sb="0" eb="2">
      <t>ボウゴ</t>
    </rPh>
    <rPh sb="2" eb="4">
      <t>ソウビ</t>
    </rPh>
    <phoneticPr fontId="11"/>
  </si>
  <si>
    <t>調製時</t>
    <rPh sb="0" eb="3">
      <t>チョウセイジ</t>
    </rPh>
    <phoneticPr fontId="11"/>
  </si>
  <si>
    <t>面積（a）</t>
    <rPh sb="0" eb="2">
      <t>メンセキ</t>
    </rPh>
    <phoneticPr fontId="11"/>
  </si>
  <si>
    <t>野菜（平面）</t>
    <phoneticPr fontId="11"/>
  </si>
  <si>
    <t>手散布
機械散布
育苗箱</t>
    <phoneticPr fontId="11"/>
  </si>
  <si>
    <t>1日作業面積
（a）</t>
    <rPh sb="1" eb="2">
      <t>ニチ</t>
    </rPh>
    <rPh sb="2" eb="4">
      <t>サギョウ</t>
    </rPh>
    <rPh sb="4" eb="6">
      <t>メンセキ</t>
    </rPh>
    <phoneticPr fontId="11"/>
  </si>
  <si>
    <t>使用
番号</t>
    <rPh sb="0" eb="2">
      <t>シヨウ</t>
    </rPh>
    <rPh sb="3" eb="5">
      <t>バンゴウ</t>
    </rPh>
    <phoneticPr fontId="11"/>
  </si>
  <si>
    <t>使用
番号</t>
    <rPh sb="0" eb="2">
      <t>シヨウ</t>
    </rPh>
    <rPh sb="3" eb="5">
      <t>バンゴウ</t>
    </rPh>
    <phoneticPr fontId="11"/>
  </si>
  <si>
    <t>希釈液１</t>
    <rPh sb="0" eb="2">
      <t>キシャク</t>
    </rPh>
    <rPh sb="2" eb="3">
      <t>エキ</t>
    </rPh>
    <phoneticPr fontId="11"/>
  </si>
  <si>
    <t>希釈液２</t>
    <rPh sb="0" eb="2">
      <t>キシャク</t>
    </rPh>
    <rPh sb="2" eb="3">
      <t>エキ</t>
    </rPh>
    <phoneticPr fontId="11"/>
  </si>
  <si>
    <t>希釈液３</t>
    <rPh sb="0" eb="2">
      <t>キシャク</t>
    </rPh>
    <rPh sb="2" eb="3">
      <t>エキ</t>
    </rPh>
    <phoneticPr fontId="11"/>
  </si>
  <si>
    <t>⑥製剤の形態</t>
  </si>
  <si>
    <t>フード＋不浸透性防除衣</t>
  </si>
  <si>
    <t>入力シートのプルダウンリスト</t>
    <rPh sb="0" eb="2">
      <t>ニュウリョク</t>
    </rPh>
    <phoneticPr fontId="11"/>
  </si>
  <si>
    <t>⑪調製時の予測式</t>
    <rPh sb="1" eb="4">
      <t>チョウセイジ</t>
    </rPh>
    <rPh sb="5" eb="8">
      <t>ヨソクシキ</t>
    </rPh>
    <phoneticPr fontId="11"/>
  </si>
  <si>
    <t>⑫散布時の予測式</t>
    <rPh sb="1" eb="3">
      <t>サンプ</t>
    </rPh>
    <rPh sb="3" eb="4">
      <t>ジ</t>
    </rPh>
    <rPh sb="5" eb="8">
      <t>ヨソクシキ</t>
    </rPh>
    <phoneticPr fontId="11"/>
  </si>
  <si>
    <t>⑬防護装備</t>
    <rPh sb="1" eb="3">
      <t>ボウゴ</t>
    </rPh>
    <rPh sb="3" eb="5">
      <t>ソウビ</t>
    </rPh>
    <phoneticPr fontId="11"/>
  </si>
  <si>
    <t>手散布</t>
    <rPh sb="0" eb="1">
      <t>テ</t>
    </rPh>
    <rPh sb="1" eb="3">
      <t>サンプ</t>
    </rPh>
    <phoneticPr fontId="11"/>
  </si>
  <si>
    <t>【補助シート１】</t>
    <rPh sb="1" eb="3">
      <t>ホジョ</t>
    </rPh>
    <phoneticPr fontId="11"/>
  </si>
  <si>
    <t>【デフォルト】</t>
    <phoneticPr fontId="11"/>
  </si>
  <si>
    <t>【採用】</t>
    <rPh sb="1" eb="3">
      <t>サイヨウ</t>
    </rPh>
    <phoneticPr fontId="11"/>
  </si>
  <si>
    <t>【デフォルト】</t>
    <phoneticPr fontId="11"/>
  </si>
  <si>
    <t>希釈
倍数(倍)</t>
    <rPh sb="0" eb="2">
      <t>キシャク</t>
    </rPh>
    <rPh sb="3" eb="5">
      <t>バイスウ</t>
    </rPh>
    <rPh sb="6" eb="7">
      <t>バイ</t>
    </rPh>
    <phoneticPr fontId="11"/>
  </si>
  <si>
    <t>薬量
(mL/10a)</t>
    <rPh sb="0" eb="2">
      <t>ヤクリョウ</t>
    </rPh>
    <phoneticPr fontId="11"/>
  </si>
  <si>
    <t>希釈水量
(L/10a)</t>
    <rPh sb="0" eb="2">
      <t>キシャク</t>
    </rPh>
    <rPh sb="2" eb="4">
      <t>スイリョウ</t>
    </rPh>
    <phoneticPr fontId="11"/>
  </si>
  <si>
    <t>希釈倍数</t>
    <rPh sb="0" eb="2">
      <t>キシャク</t>
    </rPh>
    <rPh sb="2" eb="4">
      <t>バイスウ</t>
    </rPh>
    <phoneticPr fontId="11"/>
  </si>
  <si>
    <t>※数値は平面野菜機械散布</t>
    <phoneticPr fontId="11"/>
  </si>
  <si>
    <t>機械散布</t>
    <rPh sb="0" eb="2">
      <t>キカイ</t>
    </rPh>
    <rPh sb="2" eb="4">
      <t>サンプ</t>
    </rPh>
    <phoneticPr fontId="11"/>
  </si>
  <si>
    <t>最大投下量(kg/10a)
粒剤等希釈しないもの</t>
    <rPh sb="0" eb="2">
      <t>サイダイ</t>
    </rPh>
    <rPh sb="2" eb="4">
      <t>トウカ</t>
    </rPh>
    <rPh sb="4" eb="5">
      <t>リョウ</t>
    </rPh>
    <rPh sb="14" eb="16">
      <t>リュウザイ</t>
    </rPh>
    <rPh sb="16" eb="17">
      <t>トウ</t>
    </rPh>
    <rPh sb="17" eb="19">
      <t>キシャク</t>
    </rPh>
    <phoneticPr fontId="11"/>
  </si>
  <si>
    <t>育苗箱</t>
    <rPh sb="0" eb="2">
      <t>イクビョウ</t>
    </rPh>
    <rPh sb="2" eb="3">
      <t>バコ</t>
    </rPh>
    <phoneticPr fontId="11"/>
  </si>
  <si>
    <t>調製時防護率</t>
    <rPh sb="0" eb="3">
      <t>チョウセイジ</t>
    </rPh>
    <rPh sb="3" eb="5">
      <t>ボウゴ</t>
    </rPh>
    <rPh sb="5" eb="6">
      <t>リツ</t>
    </rPh>
    <phoneticPr fontId="25"/>
  </si>
  <si>
    <t>散布時防護率</t>
    <rPh sb="0" eb="2">
      <t>サンプ</t>
    </rPh>
    <rPh sb="2" eb="3">
      <t>ジ</t>
    </rPh>
    <rPh sb="3" eb="5">
      <t>ボウゴ</t>
    </rPh>
    <rPh sb="5" eb="6">
      <t>リツ</t>
    </rPh>
    <phoneticPr fontId="25"/>
  </si>
  <si>
    <t>⑨使用時期</t>
    <rPh sb="1" eb="3">
      <t>シヨウ</t>
    </rPh>
    <rPh sb="3" eb="5">
      <t>ジキ</t>
    </rPh>
    <phoneticPr fontId="11"/>
  </si>
  <si>
    <t>⑩使用方法</t>
    <rPh sb="1" eb="3">
      <t>シヨウ</t>
    </rPh>
    <rPh sb="3" eb="5">
      <t>ホウホウ</t>
    </rPh>
    <phoneticPr fontId="11"/>
  </si>
  <si>
    <t>⑫
調製時の
予測式</t>
    <rPh sb="2" eb="4">
      <t>チョウセイ</t>
    </rPh>
    <phoneticPr fontId="11"/>
  </si>
  <si>
    <t>⑬
散布時の
予測式</t>
    <rPh sb="2" eb="4">
      <t>サンプ</t>
    </rPh>
    <rPh sb="4" eb="5">
      <t>ジ</t>
    </rPh>
    <rPh sb="7" eb="10">
      <t>ヨソクシキ</t>
    </rPh>
    <phoneticPr fontId="11"/>
  </si>
  <si>
    <t>⑩
使用方法</t>
    <phoneticPr fontId="11"/>
  </si>
  <si>
    <t>⑪
使用回数</t>
    <rPh sb="2" eb="4">
      <t>シヨウ</t>
    </rPh>
    <rPh sb="4" eb="6">
      <t>カイスウ</t>
    </rPh>
    <phoneticPr fontId="11"/>
  </si>
  <si>
    <t>⑨
使用時期</t>
    <rPh sb="2" eb="4">
      <t>シヨウ</t>
    </rPh>
    <rPh sb="4" eb="6">
      <t>ジキ</t>
    </rPh>
    <phoneticPr fontId="11"/>
  </si>
  <si>
    <t>散布時の予測式</t>
    <rPh sb="0" eb="2">
      <t>サンプ</t>
    </rPh>
    <rPh sb="2" eb="3">
      <t>ジ</t>
    </rPh>
    <rPh sb="4" eb="7">
      <t>ヨソクシキ</t>
    </rPh>
    <phoneticPr fontId="11"/>
  </si>
  <si>
    <t>③-1 AOEL</t>
    <phoneticPr fontId="11"/>
  </si>
  <si>
    <t>③-2 AAOEL</t>
    <phoneticPr fontId="11"/>
  </si>
  <si>
    <t>製剤・散布時</t>
    <phoneticPr fontId="11"/>
  </si>
  <si>
    <t>製剤: 固体／散布時: 固体</t>
    <rPh sb="0" eb="2">
      <t>セイザイ</t>
    </rPh>
    <rPh sb="4" eb="6">
      <t>コタイ</t>
    </rPh>
    <rPh sb="7" eb="9">
      <t>サンプ</t>
    </rPh>
    <rPh sb="9" eb="10">
      <t>ジ</t>
    </rPh>
    <rPh sb="12" eb="14">
      <t>コタイ</t>
    </rPh>
    <phoneticPr fontId="11"/>
  </si>
  <si>
    <t>製剤: 固体／散布時: 液体</t>
    <rPh sb="12" eb="14">
      <t>エキタイ</t>
    </rPh>
    <phoneticPr fontId="11"/>
  </si>
  <si>
    <t>製剤: 液体／散布時: 液体</t>
    <rPh sb="12" eb="14">
      <t>エキタイ</t>
    </rPh>
    <phoneticPr fontId="11"/>
  </si>
  <si>
    <t>④ 有効成分濃度・含有率</t>
    <rPh sb="2" eb="4">
      <t>ユウコウ</t>
    </rPh>
    <rPh sb="4" eb="6">
      <t>セイブン</t>
    </rPh>
    <rPh sb="6" eb="8">
      <t>ノウド</t>
    </rPh>
    <rPh sb="9" eb="12">
      <t>ガンユウリツ</t>
    </rPh>
    <phoneticPr fontId="11"/>
  </si>
  <si>
    <t>⑥ 調製時の予測式</t>
    <phoneticPr fontId="11"/>
  </si>
  <si>
    <t>希釈液４</t>
    <rPh sb="0" eb="2">
      <t>キシャク</t>
    </rPh>
    <rPh sb="2" eb="3">
      <t>エキ</t>
    </rPh>
    <phoneticPr fontId="11"/>
  </si>
  <si>
    <t>希釈液５</t>
    <rPh sb="0" eb="2">
      <t>キシャク</t>
    </rPh>
    <rPh sb="2" eb="3">
      <t>エキ</t>
    </rPh>
    <phoneticPr fontId="11"/>
  </si>
  <si>
    <t>希釈液６</t>
    <rPh sb="0" eb="2">
      <t>キシャク</t>
    </rPh>
    <rPh sb="2" eb="3">
      <t>エキ</t>
    </rPh>
    <phoneticPr fontId="11"/>
  </si>
  <si>
    <r>
      <t>⑤ 製剤の形態</t>
    </r>
    <r>
      <rPr>
        <sz val="8"/>
        <color theme="1"/>
        <rFont val="メイリオ"/>
        <family val="3"/>
        <charset val="128"/>
      </rPr>
      <t>（製剤/散布時）</t>
    </r>
    <rPh sb="2" eb="4">
      <t>セイザイ</t>
    </rPh>
    <rPh sb="5" eb="7">
      <t>ケイタイ</t>
    </rPh>
    <phoneticPr fontId="11"/>
  </si>
  <si>
    <t>単位暴露量（µg ai/g ai使用量）</t>
    <rPh sb="0" eb="2">
      <t>タンイ</t>
    </rPh>
    <rPh sb="2" eb="5">
      <t>バクロリョウ</t>
    </rPh>
    <phoneticPr fontId="11"/>
  </si>
  <si>
    <t>野菜（平面）</t>
  </si>
  <si>
    <t>１経営体あたり作付け面積(a)</t>
    <rPh sb="1" eb="4">
      <t>ケイエイタイ</t>
    </rPh>
    <rPh sb="7" eb="9">
      <t>サクツ</t>
    </rPh>
    <rPh sb="10" eb="12">
      <t>メンセキ</t>
    </rPh>
    <phoneticPr fontId="11"/>
  </si>
  <si>
    <t>【仮】</t>
    <rPh sb="1" eb="2">
      <t>カリ</t>
    </rPh>
    <phoneticPr fontId="11"/>
  </si>
  <si>
    <t>１日平均作業面積(a)</t>
    <phoneticPr fontId="11"/>
  </si>
  <si>
    <t>【上限】</t>
    <rPh sb="1" eb="3">
      <t>ジョウゲン</t>
    </rPh>
    <phoneticPr fontId="11"/>
  </si>
  <si>
    <t>都道府県50%ile(a)</t>
    <rPh sb="0" eb="4">
      <t>トドウフケン</t>
    </rPh>
    <phoneticPr fontId="11"/>
  </si>
  <si>
    <t>(a)</t>
    <phoneticPr fontId="11"/>
  </si>
  <si>
    <t>75%ile</t>
    <phoneticPr fontId="11"/>
  </si>
  <si>
    <t>50%ile</t>
    <phoneticPr fontId="11"/>
  </si>
  <si>
    <r>
      <t>１日</t>
    </r>
    <r>
      <rPr>
        <u/>
        <sz val="10"/>
        <color theme="1"/>
        <rFont val="メイリオ"/>
        <family val="3"/>
        <charset val="128"/>
      </rPr>
      <t>標準</t>
    </r>
    <r>
      <rPr>
        <sz val="10"/>
        <color theme="1"/>
        <rFont val="メイリオ"/>
        <family val="3"/>
        <charset val="128"/>
      </rPr>
      <t>作業面積</t>
    </r>
    <rPh sb="1" eb="2">
      <t>ニチ</t>
    </rPh>
    <rPh sb="2" eb="4">
      <t>ヒョウジュン</t>
    </rPh>
    <rPh sb="4" eb="6">
      <t>サギョウ</t>
    </rPh>
    <rPh sb="6" eb="8">
      <t>メンセキ</t>
    </rPh>
    <phoneticPr fontId="11"/>
  </si>
  <si>
    <t>「殺虫剤あるいは殺菌剤」かつ「液剤_野菜（平面）、果樹（立体）、果樹（棚）」の場合は、以下が追加計算される。</t>
    <rPh sb="1" eb="4">
      <t>サッチュウザイ</t>
    </rPh>
    <rPh sb="8" eb="11">
      <t>サッキンザイ</t>
    </rPh>
    <rPh sb="15" eb="17">
      <t>エキザイ</t>
    </rPh>
    <rPh sb="18" eb="20">
      <t>ヤサイ</t>
    </rPh>
    <rPh sb="21" eb="23">
      <t>ヘイメン</t>
    </rPh>
    <rPh sb="25" eb="27">
      <t>カジュ</t>
    </rPh>
    <rPh sb="28" eb="30">
      <t>リッタイ</t>
    </rPh>
    <rPh sb="32" eb="34">
      <t>カジュ</t>
    </rPh>
    <rPh sb="35" eb="36">
      <t>タナ</t>
    </rPh>
    <rPh sb="39" eb="41">
      <t>バアイ</t>
    </rPh>
    <rPh sb="43" eb="45">
      <t>イカ</t>
    </rPh>
    <rPh sb="46" eb="48">
      <t>ツイカ</t>
    </rPh>
    <rPh sb="48" eb="50">
      <t>ケイサン</t>
    </rPh>
    <phoneticPr fontId="11"/>
  </si>
  <si>
    <t>有効成分量（ｇ/day）</t>
    <rPh sb="0" eb="2">
      <t>ユウコウ</t>
    </rPh>
    <rPh sb="2" eb="5">
      <t>セイブンリョウ</t>
    </rPh>
    <phoneticPr fontId="11"/>
  </si>
  <si>
    <t>手(調)</t>
    <rPh sb="0" eb="1">
      <t>テ</t>
    </rPh>
    <rPh sb="2" eb="3">
      <t>チョウ</t>
    </rPh>
    <phoneticPr fontId="11"/>
  </si>
  <si>
    <t>吸気（調）</t>
    <rPh sb="0" eb="2">
      <t>キュウキ</t>
    </rPh>
    <rPh sb="3" eb="4">
      <t>チョウ</t>
    </rPh>
    <phoneticPr fontId="11"/>
  </si>
  <si>
    <t>頭（散）</t>
    <rPh sb="0" eb="1">
      <t>アタマ</t>
    </rPh>
    <rPh sb="2" eb="3">
      <t>サン</t>
    </rPh>
    <phoneticPr fontId="11"/>
  </si>
  <si>
    <t>その他（散）</t>
    <rPh sb="2" eb="3">
      <t>タ</t>
    </rPh>
    <rPh sb="4" eb="5">
      <t>サン</t>
    </rPh>
    <phoneticPr fontId="11"/>
  </si>
  <si>
    <t>手（散）</t>
    <rPh sb="0" eb="1">
      <t>テ</t>
    </rPh>
    <rPh sb="2" eb="3">
      <t>サン</t>
    </rPh>
    <phoneticPr fontId="11"/>
  </si>
  <si>
    <t>吸気（散）</t>
    <rPh sb="0" eb="2">
      <t>キュウキ</t>
    </rPh>
    <rPh sb="3" eb="4">
      <t>サン</t>
    </rPh>
    <phoneticPr fontId="11"/>
  </si>
  <si>
    <t>【補助２】</t>
    <rPh sb="1" eb="3">
      <t>ホジョ</t>
    </rPh>
    <phoneticPr fontId="11"/>
  </si>
  <si>
    <t>デフォルト値を使用しない場合</t>
    <rPh sb="5" eb="6">
      <t>アタイ</t>
    </rPh>
    <rPh sb="7" eb="9">
      <t>シヨウ</t>
    </rPh>
    <rPh sb="12" eb="14">
      <t>バアイ</t>
    </rPh>
    <phoneticPr fontId="11"/>
  </si>
  <si>
    <t>【デフォルト】</t>
    <phoneticPr fontId="11"/>
  </si>
  <si>
    <t>【採用】</t>
    <rPh sb="1" eb="3">
      <t>サイヨウ</t>
    </rPh>
    <phoneticPr fontId="11"/>
  </si>
  <si>
    <t>作物分類</t>
    <rPh sb="0" eb="2">
      <t>サクモツ</t>
    </rPh>
    <rPh sb="2" eb="4">
      <t>ブンルイ</t>
    </rPh>
    <phoneticPr fontId="11"/>
  </si>
  <si>
    <t>１日標準
作業面積
(a)</t>
    <phoneticPr fontId="11"/>
  </si>
  <si>
    <t>補正前 (µg ai/day)</t>
    <phoneticPr fontId="11"/>
  </si>
  <si>
    <t>手袋</t>
    <rPh sb="0" eb="2">
      <t>テブクロ</t>
    </rPh>
    <phoneticPr fontId="11"/>
  </si>
  <si>
    <t>手袋なし</t>
    <rPh sb="0" eb="2">
      <t>テブクロ</t>
    </rPh>
    <phoneticPr fontId="11"/>
  </si>
  <si>
    <t>不浸透性手袋（固体）</t>
    <rPh sb="0" eb="3">
      <t>フシントウ</t>
    </rPh>
    <rPh sb="3" eb="4">
      <t>セイ</t>
    </rPh>
    <rPh sb="4" eb="6">
      <t>テブクロ</t>
    </rPh>
    <rPh sb="7" eb="9">
      <t>コタイ</t>
    </rPh>
    <phoneticPr fontId="11"/>
  </si>
  <si>
    <t>不浸透性手袋（液体）</t>
    <rPh sb="0" eb="3">
      <t>フシントウ</t>
    </rPh>
    <rPh sb="3" eb="4">
      <t>セイ</t>
    </rPh>
    <rPh sb="4" eb="6">
      <t>テブクロ</t>
    </rPh>
    <rPh sb="7" eb="9">
      <t>エキタイ</t>
    </rPh>
    <phoneticPr fontId="11"/>
  </si>
  <si>
    <t>マスク</t>
    <phoneticPr fontId="11"/>
  </si>
  <si>
    <t>マスク１</t>
    <phoneticPr fontId="11"/>
  </si>
  <si>
    <t>マスク２</t>
    <phoneticPr fontId="11"/>
  </si>
  <si>
    <t>マスクなし</t>
    <phoneticPr fontId="11"/>
  </si>
  <si>
    <t>頭部</t>
    <rPh sb="0" eb="2">
      <t>トウブ</t>
    </rPh>
    <phoneticPr fontId="11"/>
  </si>
  <si>
    <t>不浸透＋フード</t>
    <rPh sb="0" eb="3">
      <t>フシントウ</t>
    </rPh>
    <phoneticPr fontId="11"/>
  </si>
  <si>
    <t>不浸透＋フード＋保護面</t>
    <rPh sb="0" eb="3">
      <t>フシントウ</t>
    </rPh>
    <rPh sb="8" eb="10">
      <t>ホゴ</t>
    </rPh>
    <rPh sb="10" eb="11">
      <t>メン</t>
    </rPh>
    <phoneticPr fontId="11"/>
  </si>
  <si>
    <t>マスク１</t>
    <phoneticPr fontId="11"/>
  </si>
  <si>
    <t>マスク２</t>
    <phoneticPr fontId="11"/>
  </si>
  <si>
    <t>身体のみ</t>
    <rPh sb="0" eb="2">
      <t>シンタイ</t>
    </rPh>
    <phoneticPr fontId="11"/>
  </si>
  <si>
    <t>⑫散布時の
予測式</t>
    <rPh sb="1" eb="3">
      <t>サンプ</t>
    </rPh>
    <rPh sb="3" eb="4">
      <t>ジ</t>
    </rPh>
    <rPh sb="6" eb="9">
      <t>ヨソクシキ</t>
    </rPh>
    <phoneticPr fontId="11"/>
  </si>
  <si>
    <t>③ AOEL、AAOEL：②の有効成分のAOEL、AAOELを入力する。</t>
    <rPh sb="15" eb="17">
      <t>ユウコウ</t>
    </rPh>
    <rPh sb="17" eb="19">
      <t>セイブン</t>
    </rPh>
    <rPh sb="31" eb="33">
      <t>ニュウリョク</t>
    </rPh>
    <phoneticPr fontId="11"/>
  </si>
  <si>
    <t>④ 有効成分濃度・含有率：②の有効成分の濃度あるいは含有率を入力する。</t>
    <rPh sb="2" eb="4">
      <t>ユウコウ</t>
    </rPh>
    <rPh sb="4" eb="6">
      <t>セイブン</t>
    </rPh>
    <rPh sb="6" eb="8">
      <t>ノウド</t>
    </rPh>
    <rPh sb="9" eb="12">
      <t>ガンユウリツ</t>
    </rPh>
    <rPh sb="15" eb="17">
      <t>ユウコウ</t>
    </rPh>
    <rPh sb="17" eb="19">
      <t>セイブン</t>
    </rPh>
    <rPh sb="20" eb="22">
      <t>ノウド</t>
    </rPh>
    <rPh sb="26" eb="29">
      <t>ガンユウリツ</t>
    </rPh>
    <rPh sb="30" eb="32">
      <t>ニュウリョク</t>
    </rPh>
    <phoneticPr fontId="11"/>
  </si>
  <si>
    <t>⑤ 製剤の形態（製剤/散布時）：製剤、および散布時の形態について、プルダウンより選択する。</t>
    <rPh sb="2" eb="4">
      <t>セイザイ</t>
    </rPh>
    <rPh sb="5" eb="7">
      <t>ケイタイ</t>
    </rPh>
    <rPh sb="16" eb="18">
      <t>セイザイ</t>
    </rPh>
    <rPh sb="22" eb="24">
      <t>サンプ</t>
    </rPh>
    <rPh sb="24" eb="25">
      <t>ジ</t>
    </rPh>
    <rPh sb="26" eb="28">
      <t>ケイタイ</t>
    </rPh>
    <rPh sb="40" eb="42">
      <t>センタク</t>
    </rPh>
    <phoneticPr fontId="11"/>
  </si>
  <si>
    <t>⑥ 調製時の予測式：調製時予測式を選択する。</t>
    <rPh sb="10" eb="13">
      <t>チョウセイジ</t>
    </rPh>
    <rPh sb="13" eb="16">
      <t>ヨソクシキ</t>
    </rPh>
    <rPh sb="17" eb="19">
      <t>センタク</t>
    </rPh>
    <phoneticPr fontId="11"/>
  </si>
  <si>
    <t>例）1000～2000倍希釈、100～300 L/10 aの場合は、「希釈倍数」は1000、「散布液量」は300を入力する。</t>
    <rPh sb="0" eb="1">
      <t>レイ</t>
    </rPh>
    <rPh sb="11" eb="12">
      <t>バイ</t>
    </rPh>
    <rPh sb="12" eb="14">
      <t>キシャク</t>
    </rPh>
    <rPh sb="30" eb="32">
      <t>バアイ</t>
    </rPh>
    <rPh sb="35" eb="37">
      <t>キシャク</t>
    </rPh>
    <rPh sb="37" eb="39">
      <t>バイスウ</t>
    </rPh>
    <rPh sb="47" eb="49">
      <t>サンプ</t>
    </rPh>
    <rPh sb="49" eb="51">
      <t>エキリョウ</t>
    </rPh>
    <rPh sb="57" eb="59">
      <t>ニュウリョク</t>
    </rPh>
    <phoneticPr fontId="11"/>
  </si>
  <si>
    <t>例）100～200 mL/10 a、50～100 L/10 aの場合は、「薬量」は200、「希釈水量」は100を入力する。</t>
    <rPh sb="0" eb="1">
      <t>レイ</t>
    </rPh>
    <rPh sb="32" eb="34">
      <t>バアイ</t>
    </rPh>
    <rPh sb="37" eb="39">
      <t>ヤクリョウ</t>
    </rPh>
    <rPh sb="46" eb="48">
      <t>キシャク</t>
    </rPh>
    <rPh sb="48" eb="50">
      <t>スイリョウ</t>
    </rPh>
    <rPh sb="56" eb="58">
      <t>ニュウリョク</t>
    </rPh>
    <phoneticPr fontId="11"/>
  </si>
  <si>
    <t>1日の作業面積を個別に設定する場合は、「補助２」タブに入力する。</t>
    <rPh sb="20" eb="22">
      <t>ホジョ</t>
    </rPh>
    <rPh sb="27" eb="29">
      <t>ニュウリョク</t>
    </rPh>
    <phoneticPr fontId="11"/>
  </si>
  <si>
    <t>使用
液量
(L/10a)</t>
    <rPh sb="0" eb="2">
      <t>シヨウ</t>
    </rPh>
    <rPh sb="3" eb="5">
      <t>エキリョウ</t>
    </rPh>
    <phoneticPr fontId="11"/>
  </si>
  <si>
    <t>・殺虫剤および殺菌剤で、散布時が液体の製剤の場合→希釈倍数（最小希釈倍数）および散布液量（最大投下量）を入力する。</t>
    <rPh sb="12" eb="14">
      <t>サンプ</t>
    </rPh>
    <rPh sb="14" eb="15">
      <t>ジ</t>
    </rPh>
    <rPh sb="16" eb="18">
      <t>エキタイ</t>
    </rPh>
    <rPh sb="19" eb="21">
      <t>セイザイ</t>
    </rPh>
    <rPh sb="30" eb="32">
      <t>サイショウ</t>
    </rPh>
    <rPh sb="32" eb="34">
      <t>キシャク</t>
    </rPh>
    <rPh sb="34" eb="36">
      <t>バイスウ</t>
    </rPh>
    <rPh sb="40" eb="42">
      <t>サンプ</t>
    </rPh>
    <rPh sb="42" eb="44">
      <t>エキリョウ</t>
    </rPh>
    <rPh sb="45" eb="47">
      <t>サイダイ</t>
    </rPh>
    <rPh sb="47" eb="50">
      <t>トウカリョウ</t>
    </rPh>
    <rPh sb="52" eb="54">
      <t>ニュウリョク</t>
    </rPh>
    <phoneticPr fontId="11"/>
  </si>
  <si>
    <t>・除草剤で、散布時が液体の製剤の場合→薬量（最大薬量）および希釈水量（最大水量）を入力する。</t>
    <rPh sb="1" eb="4">
      <t>ジョソウザイ</t>
    </rPh>
    <rPh sb="16" eb="18">
      <t>バアイ</t>
    </rPh>
    <rPh sb="19" eb="21">
      <t>ヤクリョウ</t>
    </rPh>
    <rPh sb="22" eb="24">
      <t>サイダイ</t>
    </rPh>
    <rPh sb="24" eb="26">
      <t>ヤクリョウ</t>
    </rPh>
    <rPh sb="30" eb="32">
      <t>キシャク</t>
    </rPh>
    <rPh sb="32" eb="34">
      <t>スイリョウ</t>
    </rPh>
    <rPh sb="35" eb="37">
      <t>サイダイ</t>
    </rPh>
    <rPh sb="37" eb="39">
      <t>スイリョウ</t>
    </rPh>
    <rPh sb="41" eb="43">
      <t>ニュウリョク</t>
    </rPh>
    <phoneticPr fontId="11"/>
  </si>
  <si>
    <t>⑫散布時の予測式：農薬散布時の予測式を選択する。</t>
    <rPh sb="1" eb="3">
      <t>サンプ</t>
    </rPh>
    <rPh sb="3" eb="4">
      <t>ジ</t>
    </rPh>
    <rPh sb="5" eb="8">
      <t>ヨソクシキ</t>
    </rPh>
    <rPh sb="9" eb="11">
      <t>ノウヤク</t>
    </rPh>
    <rPh sb="11" eb="13">
      <t>サンプ</t>
    </rPh>
    <rPh sb="13" eb="14">
      <t>ジ</t>
    </rPh>
    <rPh sb="15" eb="18">
      <t>ヨソクシキ</t>
    </rPh>
    <rPh sb="19" eb="21">
      <t>センタク</t>
    </rPh>
    <phoneticPr fontId="11"/>
  </si>
  <si>
    <t>吸入</t>
    <rPh sb="0" eb="2">
      <t>キュウニュウ</t>
    </rPh>
    <phoneticPr fontId="11"/>
  </si>
  <si>
    <t>頭部</t>
    <rPh sb="0" eb="2">
      <t>トウブ</t>
    </rPh>
    <phoneticPr fontId="11"/>
  </si>
  <si>
    <t>マスク</t>
    <phoneticPr fontId="11"/>
  </si>
  <si>
    <t>フード＋不浸透性防除衣</t>
    <phoneticPr fontId="11"/>
  </si>
  <si>
    <t>出力シートの暴露量に「ERROR」が表示されたとき</t>
    <rPh sb="0" eb="2">
      <t>シュツリョク</t>
    </rPh>
    <rPh sb="6" eb="9">
      <t>バクロリョウ</t>
    </rPh>
    <rPh sb="18" eb="20">
      <t>ヒョウジ</t>
    </rPh>
    <phoneticPr fontId="11"/>
  </si>
  <si>
    <t>作物</t>
    <rPh sb="0" eb="2">
      <t>サクモツ</t>
    </rPh>
    <phoneticPr fontId="11"/>
  </si>
  <si>
    <t>１日平均作業面積</t>
    <phoneticPr fontId="11"/>
  </si>
  <si>
    <t>１日標準作業面積</t>
    <phoneticPr fontId="11"/>
  </si>
  <si>
    <r>
      <t>１日</t>
    </r>
    <r>
      <rPr>
        <u/>
        <sz val="10"/>
        <color theme="1"/>
        <rFont val="メイリオ"/>
        <family val="3"/>
        <charset val="128"/>
      </rPr>
      <t>平均</t>
    </r>
    <r>
      <rPr>
        <sz val="10"/>
        <color theme="1"/>
        <rFont val="メイリオ"/>
        <family val="3"/>
        <charset val="128"/>
      </rPr>
      <t>作業面積を
算出するための栽培面積</t>
    </r>
    <rPh sb="1" eb="2">
      <t>ニチ</t>
    </rPh>
    <rPh sb="2" eb="4">
      <t>ヘイキン</t>
    </rPh>
    <rPh sb="4" eb="6">
      <t>サギョウ</t>
    </rPh>
    <rPh sb="6" eb="8">
      <t>メンセキ</t>
    </rPh>
    <rPh sb="10" eb="12">
      <t>サンシュツ</t>
    </rPh>
    <rPh sb="17" eb="19">
      <t>サイバイ</t>
    </rPh>
    <rPh sb="19" eb="21">
      <t>メンセキ</t>
    </rPh>
    <phoneticPr fontId="11"/>
  </si>
  <si>
    <t>(mg/kg体重/日)</t>
    <phoneticPr fontId="11"/>
  </si>
  <si>
    <t>(mg/kg体重)</t>
    <phoneticPr fontId="11"/>
  </si>
  <si>
    <t>％</t>
    <phoneticPr fontId="11"/>
  </si>
  <si>
    <t>長ズボン・長袖の作業衣
あるいは不浸透性防除衣</t>
    <rPh sb="16" eb="19">
      <t>フシントウ</t>
    </rPh>
    <rPh sb="19" eb="20">
      <t>セイ</t>
    </rPh>
    <rPh sb="20" eb="22">
      <t>ボウジョ</t>
    </rPh>
    <rPh sb="22" eb="23">
      <t>イ</t>
    </rPh>
    <phoneticPr fontId="11"/>
  </si>
  <si>
    <t>作物名</t>
  </si>
  <si>
    <t>アイスプラント</t>
  </si>
  <si>
    <t>花き</t>
  </si>
  <si>
    <t>アイスランドポピー</t>
  </si>
  <si>
    <t>アイビーゼラニウム</t>
  </si>
  <si>
    <t>アイリス</t>
  </si>
  <si>
    <t>あおき</t>
  </si>
  <si>
    <t>あかがし</t>
  </si>
  <si>
    <t>アカシア</t>
  </si>
  <si>
    <t>アガパンサス</t>
  </si>
  <si>
    <t>あかまつ</t>
  </si>
  <si>
    <t>アゲラタム</t>
  </si>
  <si>
    <t>あさがお</t>
  </si>
  <si>
    <t>あさつき</t>
  </si>
  <si>
    <t>あざみ</t>
  </si>
  <si>
    <t>アザレア</t>
  </si>
  <si>
    <t>アジアンタム</t>
  </si>
  <si>
    <t>あじさい</t>
  </si>
  <si>
    <t>ハイドランジア</t>
  </si>
  <si>
    <t>あしたば</t>
  </si>
  <si>
    <t>アジュガ</t>
  </si>
  <si>
    <t>あずき</t>
  </si>
  <si>
    <t>豆類</t>
  </si>
  <si>
    <t>アスター</t>
  </si>
  <si>
    <t>アスチルベ</t>
  </si>
  <si>
    <t>あすっこ</t>
  </si>
  <si>
    <t>アスパラガス</t>
  </si>
  <si>
    <t>アセロラ</t>
  </si>
  <si>
    <t>アッサムニオイザクラ</t>
  </si>
  <si>
    <t>アッツザクラ</t>
  </si>
  <si>
    <t>アテモヤ</t>
  </si>
  <si>
    <t>アナナス</t>
  </si>
  <si>
    <t>アネモネ</t>
  </si>
  <si>
    <t>アフェランドラ</t>
  </si>
  <si>
    <t>あぶらな科野菜</t>
  </si>
  <si>
    <t>あべまき</t>
  </si>
  <si>
    <t>アベリア</t>
  </si>
  <si>
    <t>アボカド</t>
  </si>
  <si>
    <t>あま</t>
  </si>
  <si>
    <t>アマゾンリリー</t>
  </si>
  <si>
    <t>あまちゃ</t>
  </si>
  <si>
    <t>アマドコロ</t>
  </si>
  <si>
    <t>アメリカホドイモ</t>
  </si>
  <si>
    <t>アメリカンブルー</t>
  </si>
  <si>
    <t>あらかし</t>
  </si>
  <si>
    <t>アラレア</t>
  </si>
  <si>
    <t>アリウム</t>
  </si>
  <si>
    <t>アルストロメリア</t>
  </si>
  <si>
    <t>アレカヤシ</t>
  </si>
  <si>
    <t>アロエ</t>
  </si>
  <si>
    <t>アロニア</t>
  </si>
  <si>
    <t>あわ</t>
  </si>
  <si>
    <t>雑穀類</t>
  </si>
  <si>
    <t>アンコール</t>
  </si>
  <si>
    <t>あんず</t>
  </si>
  <si>
    <t>アンスリウム</t>
  </si>
  <si>
    <t>いぐさ</t>
  </si>
  <si>
    <t>いちい</t>
  </si>
  <si>
    <t>いちご</t>
  </si>
  <si>
    <t>いちじく</t>
  </si>
  <si>
    <t>いちょう</t>
  </si>
  <si>
    <t>いぬつげ</t>
  </si>
  <si>
    <t>まめつげ</t>
  </si>
  <si>
    <t>いぬまき</t>
  </si>
  <si>
    <t>いね科牧草</t>
  </si>
  <si>
    <t>飼料作物</t>
  </si>
  <si>
    <t>いも類</t>
  </si>
  <si>
    <t>いんげんまめ</t>
  </si>
  <si>
    <t>いんちんこう</t>
  </si>
  <si>
    <t>インパチェンス</t>
  </si>
  <si>
    <t>うこぎ</t>
  </si>
  <si>
    <t>うこん</t>
  </si>
  <si>
    <t>うすばさいしん</t>
  </si>
  <si>
    <t>うつぼかずら</t>
  </si>
  <si>
    <t>うど</t>
  </si>
  <si>
    <t>うばめがし</t>
  </si>
  <si>
    <t>うめ</t>
  </si>
  <si>
    <t>うらじろがし</t>
  </si>
  <si>
    <t>うり科野菜類</t>
  </si>
  <si>
    <t>うり類</t>
  </si>
  <si>
    <t>うるし</t>
  </si>
  <si>
    <t>エキザカム</t>
  </si>
  <si>
    <t>えぞまつ</t>
  </si>
  <si>
    <t>えだまめ</t>
  </si>
  <si>
    <t>えのきたけ</t>
  </si>
  <si>
    <t>きのこ類</t>
  </si>
  <si>
    <t>エリカ</t>
  </si>
  <si>
    <t>エリンギ</t>
  </si>
  <si>
    <t>エレムルス</t>
  </si>
  <si>
    <t>エンサイ</t>
  </si>
  <si>
    <t>エンダイブ</t>
  </si>
  <si>
    <t>えんどうまめ</t>
  </si>
  <si>
    <t>おうぎ</t>
  </si>
  <si>
    <t>おうごん</t>
  </si>
  <si>
    <t>おうごんくじゃくひば</t>
  </si>
  <si>
    <t>おうとう</t>
  </si>
  <si>
    <t>おおさきな</t>
  </si>
  <si>
    <t>おおむらさき</t>
  </si>
  <si>
    <t>おかのり</t>
  </si>
  <si>
    <t>おかひじき</t>
  </si>
  <si>
    <t>おかめざさ</t>
  </si>
  <si>
    <t>オクラ</t>
  </si>
  <si>
    <t>おけら</t>
  </si>
  <si>
    <t>オドントグロッサム</t>
  </si>
  <si>
    <t>おみなえし</t>
  </si>
  <si>
    <t>おもと</t>
  </si>
  <si>
    <t>オリーブ</t>
  </si>
  <si>
    <t>オレガノ</t>
  </si>
  <si>
    <t>オンシジウム</t>
  </si>
  <si>
    <t>カーネーション</t>
  </si>
  <si>
    <t>カーブチー</t>
  </si>
  <si>
    <t>ガーベラ</t>
  </si>
  <si>
    <t>かいづかいぶき</t>
  </si>
  <si>
    <t>かえで</t>
  </si>
  <si>
    <t>かえんさい</t>
  </si>
  <si>
    <t>かき</t>
  </si>
  <si>
    <t>かぐらなんばん</t>
  </si>
  <si>
    <t>かくれみの</t>
  </si>
  <si>
    <t>ガザニア</t>
  </si>
  <si>
    <t>かし</t>
  </si>
  <si>
    <t>ガジュマル</t>
  </si>
  <si>
    <t>かしわ</t>
  </si>
  <si>
    <t>かし類</t>
  </si>
  <si>
    <t>かすみそう</t>
  </si>
  <si>
    <t>カトレア</t>
  </si>
  <si>
    <t>かなめもち</t>
  </si>
  <si>
    <t>カニステル</t>
  </si>
  <si>
    <t>かのこそう</t>
  </si>
  <si>
    <t>かばのき</t>
  </si>
  <si>
    <t>かぶ</t>
  </si>
  <si>
    <t>かぼす</t>
  </si>
  <si>
    <t>かぼちゃ</t>
  </si>
  <si>
    <t>カモミール</t>
  </si>
  <si>
    <t>カラ</t>
  </si>
  <si>
    <t>カラー</t>
  </si>
  <si>
    <t>カラジウム</t>
  </si>
  <si>
    <t>からしな</t>
  </si>
  <si>
    <t>からまつ</t>
  </si>
  <si>
    <t>カランコエ</t>
  </si>
  <si>
    <t>カリフラワー</t>
  </si>
  <si>
    <t>かりん</t>
  </si>
  <si>
    <t>カルセオラリア</t>
  </si>
  <si>
    <t>カレープラント</t>
  </si>
  <si>
    <t>カロライナジャスミン</t>
  </si>
  <si>
    <t>かわらけつめい</t>
  </si>
  <si>
    <t>カンガルーポー</t>
  </si>
  <si>
    <t>かんきつ</t>
  </si>
  <si>
    <t>かんしょ</t>
  </si>
  <si>
    <t>かんのんちく</t>
  </si>
  <si>
    <t>かんば</t>
  </si>
  <si>
    <t>カンパニュラ</t>
  </si>
  <si>
    <t>キウイフルーツ</t>
  </si>
  <si>
    <t>ききょう</t>
  </si>
  <si>
    <t>きく</t>
  </si>
  <si>
    <t>きくいも</t>
  </si>
  <si>
    <t>きだちとうがらし</t>
  </si>
  <si>
    <t>きづた</t>
  </si>
  <si>
    <t>キノア</t>
  </si>
  <si>
    <t>きび</t>
  </si>
  <si>
    <t>ぎぼうし</t>
  </si>
  <si>
    <t>キャベツ</t>
  </si>
  <si>
    <t>きゅうり</t>
  </si>
  <si>
    <t>きり</t>
  </si>
  <si>
    <t>きんかん</t>
  </si>
  <si>
    <t>きんさい</t>
  </si>
  <si>
    <t>きんせんか</t>
  </si>
  <si>
    <t>きんぽうじゅ</t>
  </si>
  <si>
    <t>くきちしゃ</t>
  </si>
  <si>
    <t>くさそてつ</t>
  </si>
  <si>
    <t>くちなし</t>
  </si>
  <si>
    <t>くぬぎ</t>
  </si>
  <si>
    <t>グラジオラス</t>
  </si>
  <si>
    <t>くり</t>
  </si>
  <si>
    <t>クリサンセマム</t>
  </si>
  <si>
    <t>クリスマスローズ</t>
  </si>
  <si>
    <t>クルクマ</t>
  </si>
  <si>
    <t>くるみ</t>
  </si>
  <si>
    <t>くるめつつじ</t>
  </si>
  <si>
    <t>グレープフルーツ</t>
  </si>
  <si>
    <t>クレソン</t>
  </si>
  <si>
    <t>クレマチス</t>
  </si>
  <si>
    <t>グロキシニア</t>
  </si>
  <si>
    <t>クロサンドラ</t>
  </si>
  <si>
    <t>クロッカス</t>
  </si>
  <si>
    <t>クロトン</t>
  </si>
  <si>
    <t>くろまつ</t>
  </si>
  <si>
    <t>グロリオサ</t>
  </si>
  <si>
    <t>くわい</t>
  </si>
  <si>
    <t>けいとう</t>
  </si>
  <si>
    <t>げっきつ</t>
  </si>
  <si>
    <t>げっけいじゅ</t>
  </si>
  <si>
    <t>げっとう</t>
  </si>
  <si>
    <t>ケナフ</t>
  </si>
  <si>
    <t>けやき</t>
  </si>
  <si>
    <t>ケンチャヤシ</t>
  </si>
  <si>
    <t>こうぞ</t>
  </si>
  <si>
    <t>こうやまき</t>
  </si>
  <si>
    <t>こおにたびらこ</t>
  </si>
  <si>
    <t>ゴールデンクラッカー</t>
  </si>
  <si>
    <t>ゴールドクレスト</t>
  </si>
  <si>
    <t>コールラビ</t>
  </si>
  <si>
    <t>こがねばな</t>
  </si>
  <si>
    <t>コスモス</t>
  </si>
  <si>
    <t>こちょうらん</t>
  </si>
  <si>
    <t>ゴデチア</t>
  </si>
  <si>
    <t>こでまり</t>
  </si>
  <si>
    <t>コトネアスター</t>
  </si>
  <si>
    <t>こなら</t>
  </si>
  <si>
    <t>ごぼう</t>
  </si>
  <si>
    <t>ごま</t>
  </si>
  <si>
    <t>こまつな</t>
  </si>
  <si>
    <t>ゴムノキ</t>
  </si>
  <si>
    <t>ごようまつ</t>
  </si>
  <si>
    <t>コリウス</t>
  </si>
  <si>
    <t>コルディリネ</t>
  </si>
  <si>
    <t>コレオプシス</t>
  </si>
  <si>
    <t>ゴレンシ</t>
  </si>
  <si>
    <t>こんにゃく</t>
  </si>
  <si>
    <t>コンロンカ</t>
  </si>
  <si>
    <t>ザーサイ</t>
  </si>
  <si>
    <t>さかき</t>
  </si>
  <si>
    <t>サガマンダリン</t>
  </si>
  <si>
    <t>さがみグリーン</t>
  </si>
  <si>
    <t>さくら</t>
  </si>
  <si>
    <t>さくらそう</t>
  </si>
  <si>
    <t>ざくろ</t>
  </si>
  <si>
    <t>ささげ</t>
  </si>
  <si>
    <t>さざんか</t>
  </si>
  <si>
    <t>さつき</t>
  </si>
  <si>
    <t>さといも</t>
  </si>
  <si>
    <t>さとうきび</t>
  </si>
  <si>
    <t>サフラン</t>
  </si>
  <si>
    <t>サポジラ</t>
  </si>
  <si>
    <t>サポナリア</t>
  </si>
  <si>
    <t>サマーフレッシュ</t>
  </si>
  <si>
    <t>さやいんげん</t>
  </si>
  <si>
    <t>さやえんどう</t>
  </si>
  <si>
    <t>さるすべり</t>
  </si>
  <si>
    <t>さるなし</t>
  </si>
  <si>
    <t>サルビア</t>
  </si>
  <si>
    <t>さわあざみ</t>
  </si>
  <si>
    <t>さわぎきょう</t>
  </si>
  <si>
    <t>さんごじゅ</t>
  </si>
  <si>
    <t>さんごみずき</t>
  </si>
  <si>
    <t>さんざし</t>
  </si>
  <si>
    <t>さんしゅゆ</t>
  </si>
  <si>
    <t>サンセベリア</t>
  </si>
  <si>
    <t>サンダーソニア</t>
  </si>
  <si>
    <t>さんたんか</t>
  </si>
  <si>
    <t>さんとうさい</t>
  </si>
  <si>
    <t>シークヮーサー</t>
  </si>
  <si>
    <t>しいたけ</t>
  </si>
  <si>
    <t>シーベリー</t>
  </si>
  <si>
    <t>シーマニア</t>
  </si>
  <si>
    <t>しい類</t>
  </si>
  <si>
    <t>シェフレラ</t>
  </si>
  <si>
    <t>じおう</t>
  </si>
  <si>
    <t>しきみ</t>
  </si>
  <si>
    <t>シクラメン</t>
  </si>
  <si>
    <t>ししとう</t>
  </si>
  <si>
    <t>しそ</t>
  </si>
  <si>
    <t>しそ科葉菜類</t>
  </si>
  <si>
    <t>しちとうい</t>
  </si>
  <si>
    <t>シネラリア</t>
  </si>
  <si>
    <t>しばざくら</t>
  </si>
  <si>
    <t>ジャカランダ</t>
  </si>
  <si>
    <t>しゃくなげ</t>
  </si>
  <si>
    <t>しゃくやく</t>
  </si>
  <si>
    <t>ジャスミナム・ポリアンサ</t>
  </si>
  <si>
    <t>じゃばら</t>
  </si>
  <si>
    <t>ジャボチカバ</t>
  </si>
  <si>
    <t>しゃりんばい</t>
  </si>
  <si>
    <t>しゅうめいぎく</t>
  </si>
  <si>
    <t>シュロ</t>
  </si>
  <si>
    <t>シュロチク</t>
  </si>
  <si>
    <t>しゅんぎく</t>
  </si>
  <si>
    <t>じゅんさい</t>
  </si>
  <si>
    <t>しょうが</t>
  </si>
  <si>
    <t>しょくようほおずき</t>
  </si>
  <si>
    <t>しらかし</t>
  </si>
  <si>
    <t>しらん</t>
  </si>
  <si>
    <t>しろうり</t>
  </si>
  <si>
    <t>しろな</t>
  </si>
  <si>
    <t>じんちょうげ</t>
  </si>
  <si>
    <t>シンビジウム</t>
  </si>
  <si>
    <t>すいか</t>
  </si>
  <si>
    <t>すいかの接木用のゆうがお</t>
  </si>
  <si>
    <t>すいせん</t>
  </si>
  <si>
    <t>すいぜんじな</t>
  </si>
  <si>
    <t>スイトピー</t>
  </si>
  <si>
    <t>すぎ</t>
  </si>
  <si>
    <t>すぐり</t>
  </si>
  <si>
    <t>すずらん</t>
  </si>
  <si>
    <t>スターチス</t>
  </si>
  <si>
    <t>すだじい</t>
  </si>
  <si>
    <t>すだち</t>
  </si>
  <si>
    <t>ズッキーニ</t>
  </si>
  <si>
    <t>ストック</t>
  </si>
  <si>
    <t>ストレプトカーパス</t>
  </si>
  <si>
    <t>ストレリチア</t>
  </si>
  <si>
    <t>ストロベリーグアバ</t>
  </si>
  <si>
    <t>すなごけ</t>
  </si>
  <si>
    <t>スパティフィラム</t>
  </si>
  <si>
    <t>スピードリオン</t>
  </si>
  <si>
    <t>すみれ</t>
  </si>
  <si>
    <t>すもも</t>
  </si>
  <si>
    <t>せいよういわなんてん</t>
  </si>
  <si>
    <t>せいようきんしばい</t>
  </si>
  <si>
    <t>せいようばくちのき</t>
  </si>
  <si>
    <t>セージ</t>
  </si>
  <si>
    <t>せとか</t>
  </si>
  <si>
    <t>セネガ</t>
  </si>
  <si>
    <t>セミノール</t>
  </si>
  <si>
    <t>ゼラニウム</t>
  </si>
  <si>
    <t>せり</t>
  </si>
  <si>
    <t>せり科葉菜類</t>
  </si>
  <si>
    <t>セルリアック</t>
  </si>
  <si>
    <t>セルリー</t>
  </si>
  <si>
    <t>せんきゅう</t>
  </si>
  <si>
    <t>セントポーリア</t>
  </si>
  <si>
    <t>せんにちこう</t>
  </si>
  <si>
    <t>せんぶり</t>
  </si>
  <si>
    <t>ぜんまい</t>
  </si>
  <si>
    <t>せんりょう</t>
  </si>
  <si>
    <t>そてつ</t>
  </si>
  <si>
    <t>そば</t>
  </si>
  <si>
    <t>そらまめ</t>
  </si>
  <si>
    <t>ソリダゴ</t>
  </si>
  <si>
    <t>ソリダスター</t>
  </si>
  <si>
    <t>ソルガム</t>
  </si>
  <si>
    <t>だいおう</t>
  </si>
  <si>
    <t>だいおうしょう</t>
  </si>
  <si>
    <t>だいこん</t>
  </si>
  <si>
    <t>たいさい</t>
  </si>
  <si>
    <t>だいず</t>
  </si>
  <si>
    <t>タイム</t>
  </si>
  <si>
    <t>だいもんじそう</t>
  </si>
  <si>
    <t>たかな</t>
  </si>
  <si>
    <t>たけのこ</t>
  </si>
  <si>
    <t>たであい</t>
  </si>
  <si>
    <t>たにわたり</t>
  </si>
  <si>
    <t>たばこ</t>
  </si>
  <si>
    <t>たまねぎ</t>
  </si>
  <si>
    <t>タラゴン</t>
  </si>
  <si>
    <t>たらのき</t>
  </si>
  <si>
    <t>ダリア</t>
  </si>
  <si>
    <t>タロガヨ</t>
  </si>
  <si>
    <t>たんかん</t>
  </si>
  <si>
    <t>チェリモヤ</t>
  </si>
  <si>
    <t>チコリ</t>
  </si>
  <si>
    <t>チャービル</t>
  </si>
  <si>
    <t>チャイブ</t>
  </si>
  <si>
    <t>チューベローズ</t>
  </si>
  <si>
    <t>チューリップ</t>
  </si>
  <si>
    <t>ちょうせんまき</t>
  </si>
  <si>
    <t>ちょろぎ</t>
  </si>
  <si>
    <t>つげ</t>
  </si>
  <si>
    <t>つつじ類</t>
  </si>
  <si>
    <t>つばき類</t>
  </si>
  <si>
    <t>つぶらじい</t>
  </si>
  <si>
    <t>つぼみな</t>
  </si>
  <si>
    <t>つるな</t>
  </si>
  <si>
    <t>つるむらさき</t>
  </si>
  <si>
    <t>つる日々草</t>
  </si>
  <si>
    <t>つわぶき</t>
  </si>
  <si>
    <t>デイゴ</t>
  </si>
  <si>
    <t>ディサ</t>
  </si>
  <si>
    <t>ディフェンバキア</t>
  </si>
  <si>
    <t>ディモルホセカ</t>
  </si>
  <si>
    <t>デージー</t>
  </si>
  <si>
    <t>テーブルヤシ</t>
  </si>
  <si>
    <t>デュランタ</t>
  </si>
  <si>
    <t>デルフィニウム</t>
  </si>
  <si>
    <t>てんさい</t>
  </si>
  <si>
    <t>デンドロビウム</t>
  </si>
  <si>
    <t>デンマークカクタス</t>
  </si>
  <si>
    <t>とうかえで</t>
  </si>
  <si>
    <t>とうがらし</t>
  </si>
  <si>
    <t>とうがらし類</t>
  </si>
  <si>
    <t>とうがん</t>
  </si>
  <si>
    <t>とうき</t>
  </si>
  <si>
    <t>どうだんつつじ</t>
  </si>
  <si>
    <t>とうつばき</t>
  </si>
  <si>
    <t>とうもろこし</t>
  </si>
  <si>
    <t>どくだみ</t>
  </si>
  <si>
    <t>とちのき</t>
  </si>
  <si>
    <t>とっくりらん</t>
  </si>
  <si>
    <t>とどまつ</t>
  </si>
  <si>
    <t>とべら</t>
  </si>
  <si>
    <t>トマト</t>
  </si>
  <si>
    <t>ドラセナ</t>
  </si>
  <si>
    <t>とりかぶと</t>
  </si>
  <si>
    <t>トルコギキョウ</t>
  </si>
  <si>
    <t>トレニア</t>
  </si>
  <si>
    <t>トレビス</t>
  </si>
  <si>
    <t>なす</t>
  </si>
  <si>
    <t>ナスタチウム</t>
  </si>
  <si>
    <t>なずな</t>
  </si>
  <si>
    <t>なす科野菜</t>
  </si>
  <si>
    <t>なたね</t>
  </si>
  <si>
    <t>なたまめ</t>
  </si>
  <si>
    <t>なつみかん</t>
  </si>
  <si>
    <t>なつめ</t>
  </si>
  <si>
    <t>ナツメヤシ</t>
  </si>
  <si>
    <t>なでしこ</t>
  </si>
  <si>
    <t>ななかまど</t>
  </si>
  <si>
    <t>なばな</t>
  </si>
  <si>
    <t>なばな類</t>
  </si>
  <si>
    <t>なめこ</t>
  </si>
  <si>
    <t>なら類</t>
  </si>
  <si>
    <t>なんてん</t>
  </si>
  <si>
    <t>ニーレンベルギア</t>
  </si>
  <si>
    <t>にがうり</t>
  </si>
  <si>
    <t>ニゲラ</t>
  </si>
  <si>
    <t>にしきぎ</t>
  </si>
  <si>
    <t>にら</t>
  </si>
  <si>
    <t>にれ</t>
  </si>
  <si>
    <t>にんじん</t>
  </si>
  <si>
    <t>にんにく</t>
  </si>
  <si>
    <t>ネーブル</t>
  </si>
  <si>
    <t>ねぎ</t>
  </si>
  <si>
    <t>ねぎ類</t>
  </si>
  <si>
    <t>ネクタリン</t>
  </si>
  <si>
    <t>ネモフィラ</t>
  </si>
  <si>
    <t>のうぜんかずら</t>
  </si>
  <si>
    <t>のざわな</t>
  </si>
  <si>
    <t>のびる</t>
  </si>
  <si>
    <t>のぼたん</t>
  </si>
  <si>
    <t>ノラナ</t>
  </si>
  <si>
    <t>バーベナ</t>
  </si>
  <si>
    <t>パイナップル</t>
  </si>
  <si>
    <t>ハイビスカス</t>
  </si>
  <si>
    <t>はいびゃくしん</t>
  </si>
  <si>
    <t>パキラ</t>
  </si>
  <si>
    <t>はくさい</t>
  </si>
  <si>
    <t>はげいとう</t>
  </si>
  <si>
    <t>バコパ</t>
  </si>
  <si>
    <t>はこべ</t>
  </si>
  <si>
    <t>バジル</t>
  </si>
  <si>
    <t>ハスカップ</t>
  </si>
  <si>
    <t>パセリ</t>
  </si>
  <si>
    <t>はっか</t>
  </si>
  <si>
    <t>はつかだいこん</t>
  </si>
  <si>
    <t>はっさく</t>
  </si>
  <si>
    <t>パッションフルーツ</t>
  </si>
  <si>
    <t>はとむぎ</t>
  </si>
  <si>
    <t>はなしょうぶ</t>
  </si>
  <si>
    <t>はなっこりー</t>
  </si>
  <si>
    <t>はなとりかぶと</t>
  </si>
  <si>
    <t>バナナ</t>
  </si>
  <si>
    <t>はなびしそう</t>
  </si>
  <si>
    <t>はなみずき</t>
  </si>
  <si>
    <t>バニラ</t>
  </si>
  <si>
    <t>パパイヤ</t>
  </si>
  <si>
    <t>ははこぐさ</t>
  </si>
  <si>
    <t>ハバネロ</t>
  </si>
  <si>
    <t>はぼたん</t>
  </si>
  <si>
    <t>はやとうり</t>
  </si>
  <si>
    <t>ばら</t>
  </si>
  <si>
    <t>はるか</t>
  </si>
  <si>
    <t>はるみ</t>
  </si>
  <si>
    <t>ばれいしょ</t>
  </si>
  <si>
    <t>はれひめ</t>
  </si>
  <si>
    <t>パンジー</t>
  </si>
  <si>
    <t>バンダ</t>
  </si>
  <si>
    <t>バンレイシ</t>
  </si>
  <si>
    <t>ピーマン</t>
  </si>
  <si>
    <t>ひいらぎなんてん</t>
  </si>
  <si>
    <t>ひいらぎもくせい</t>
  </si>
  <si>
    <t>ひえ</t>
  </si>
  <si>
    <t>ひおうぎ</t>
  </si>
  <si>
    <t>ピカンテ</t>
  </si>
  <si>
    <t>ひこしまはるな</t>
  </si>
  <si>
    <t>ひさかき</t>
  </si>
  <si>
    <t>ひし</t>
  </si>
  <si>
    <t>ピタヤ</t>
  </si>
  <si>
    <t>ピタンガ</t>
  </si>
  <si>
    <t>ひのき</t>
  </si>
  <si>
    <t>ビブルナム</t>
  </si>
  <si>
    <t>ヒペリカム</t>
  </si>
  <si>
    <t>ヒポエステス</t>
  </si>
  <si>
    <t>ヒマラヤスギ</t>
  </si>
  <si>
    <t>ひまわり</t>
  </si>
  <si>
    <t>ひめのぼたん</t>
  </si>
  <si>
    <t>ひめひまわり</t>
  </si>
  <si>
    <t>びゃくし</t>
  </si>
  <si>
    <t>びゃくしん</t>
  </si>
  <si>
    <t>びゃくしん類</t>
  </si>
  <si>
    <t>ヒヤシンス</t>
  </si>
  <si>
    <t>ひらたけ</t>
  </si>
  <si>
    <t>ひろしまな</t>
  </si>
  <si>
    <t>びわ</t>
  </si>
  <si>
    <t>フィカス・プミラ</t>
  </si>
  <si>
    <t>フィロデンドロン</t>
  </si>
  <si>
    <t>ふう</t>
  </si>
  <si>
    <t>ブーゲンビリア</t>
  </si>
  <si>
    <t>ブータンルリマツリ</t>
  </si>
  <si>
    <t>フェイジョア</t>
  </si>
  <si>
    <t>フェニックス・ロベレニー</t>
  </si>
  <si>
    <t>ふき</t>
  </si>
  <si>
    <t>ふさすぐり</t>
  </si>
  <si>
    <t>ふじまめ</t>
  </si>
  <si>
    <t>ふだんそう</t>
  </si>
  <si>
    <t>ふっきそう</t>
  </si>
  <si>
    <t>ぶどう</t>
  </si>
  <si>
    <t>ぶな</t>
  </si>
  <si>
    <t>ぶなしめじ</t>
  </si>
  <si>
    <t>ブバルディア</t>
  </si>
  <si>
    <t>ブプレウラム</t>
  </si>
  <si>
    <t>ブライダルベール</t>
  </si>
  <si>
    <t>ブラキカム</t>
  </si>
  <si>
    <t>プラタナス</t>
  </si>
  <si>
    <t>ブラックベリー</t>
  </si>
  <si>
    <t>フリージア</t>
  </si>
  <si>
    <t>プリムラ</t>
  </si>
  <si>
    <t>ブルーサルビア</t>
  </si>
  <si>
    <t>ブルースター</t>
  </si>
  <si>
    <t>ブルーデージー</t>
  </si>
  <si>
    <t>ブルーベリー</t>
  </si>
  <si>
    <t>ブルーレースフラワー</t>
  </si>
  <si>
    <t>フローレンスフェンネル</t>
  </si>
  <si>
    <t>フロックス</t>
  </si>
  <si>
    <t>ブロッコリー</t>
  </si>
  <si>
    <t>ブロワリア</t>
  </si>
  <si>
    <t>プンタレッラ</t>
  </si>
  <si>
    <t>ぶんたん</t>
  </si>
  <si>
    <t>ペカン</t>
  </si>
  <si>
    <t>ベゴニア</t>
  </si>
  <si>
    <t>ペチュニア</t>
  </si>
  <si>
    <t>ヘデラ</t>
  </si>
  <si>
    <t>べにばな</t>
  </si>
  <si>
    <t>べにばないんげん</t>
  </si>
  <si>
    <t>ベビーローズ</t>
  </si>
  <si>
    <t>ペラルゴニウム</t>
  </si>
  <si>
    <t>ベリー類</t>
  </si>
  <si>
    <t>ヘリクリサム</t>
  </si>
  <si>
    <t>ベルギーエシャロット</t>
  </si>
  <si>
    <t>ヘルコニア</t>
  </si>
  <si>
    <t>ベロニカ</t>
  </si>
  <si>
    <t>ベンジャミン</t>
  </si>
  <si>
    <t>ボイセンベリー</t>
  </si>
  <si>
    <t>ポインセチア</t>
  </si>
  <si>
    <t>ほうきぎ</t>
  </si>
  <si>
    <t>ほうせんか</t>
  </si>
  <si>
    <t>ぼうふう</t>
  </si>
  <si>
    <t>ほうれんそう</t>
  </si>
  <si>
    <t>ほおずき</t>
  </si>
  <si>
    <t>ポーチュラカ</t>
  </si>
  <si>
    <t>ホクシャ</t>
  </si>
  <si>
    <t>ぼけ</t>
  </si>
  <si>
    <t>ほそばわだん</t>
  </si>
  <si>
    <t>ぼたん</t>
  </si>
  <si>
    <t>ぼたんぼうふう</t>
  </si>
  <si>
    <t>ほだ木</t>
  </si>
  <si>
    <t>ほだ木用笠木</t>
  </si>
  <si>
    <t>ホップ</t>
  </si>
  <si>
    <t>ポトス</t>
  </si>
  <si>
    <t>ポプラ</t>
  </si>
  <si>
    <t>ポポー</t>
  </si>
  <si>
    <t>ボリジ</t>
  </si>
  <si>
    <t>ポリシャス</t>
  </si>
  <si>
    <t>ボロニア</t>
  </si>
  <si>
    <t>ホワイトサポテ</t>
  </si>
  <si>
    <t>ホワイトレースフラワー</t>
  </si>
  <si>
    <t>ぽんかん</t>
  </si>
  <si>
    <t>マーガレット</t>
  </si>
  <si>
    <t>マーコット</t>
  </si>
  <si>
    <t>マーシュ</t>
  </si>
  <si>
    <t>まいたけ</t>
  </si>
  <si>
    <t>まおう</t>
  </si>
  <si>
    <t>まくわうり</t>
  </si>
  <si>
    <t>まこもたけ</t>
  </si>
  <si>
    <t>まさき</t>
  </si>
  <si>
    <t>マジョラム</t>
  </si>
  <si>
    <t>まつ</t>
  </si>
  <si>
    <t>マッシュルーム</t>
  </si>
  <si>
    <t>まつばぼたん</t>
  </si>
  <si>
    <t>まつ類</t>
  </si>
  <si>
    <t>まてばしい</t>
  </si>
  <si>
    <t>マトリカリア</t>
  </si>
  <si>
    <t>まめ科牧草</t>
  </si>
  <si>
    <t>まめ科牧草等</t>
  </si>
  <si>
    <t>マリーゴールド</t>
  </si>
  <si>
    <t>マルメロ</t>
  </si>
  <si>
    <t>マンゴー</t>
  </si>
  <si>
    <t>まんさく</t>
  </si>
  <si>
    <t>マンデビラ</t>
  </si>
  <si>
    <t>みかん</t>
  </si>
  <si>
    <t>みしまさいこ</t>
  </si>
  <si>
    <t>みずいも</t>
  </si>
  <si>
    <t>みずかけな</t>
  </si>
  <si>
    <t>みずき</t>
  </si>
  <si>
    <t>みずな</t>
  </si>
  <si>
    <t>みずなら</t>
  </si>
  <si>
    <t>みつば</t>
  </si>
  <si>
    <t>みつまた</t>
  </si>
  <si>
    <t>ミニトマト</t>
  </si>
  <si>
    <t>みぶな</t>
  </si>
  <si>
    <t>ミムラス</t>
  </si>
  <si>
    <t>みやこわすれ</t>
  </si>
  <si>
    <t>ミラクルフルーツ</t>
  </si>
  <si>
    <t>ミルトニア</t>
  </si>
  <si>
    <t>むくげ</t>
  </si>
  <si>
    <t>ムスカリ</t>
  </si>
  <si>
    <t>むべ</t>
  </si>
  <si>
    <t>メキャベツ</t>
  </si>
  <si>
    <t>メロン</t>
  </si>
  <si>
    <t>もくせい</t>
  </si>
  <si>
    <t>もくれん</t>
  </si>
  <si>
    <t>もちのき</t>
  </si>
  <si>
    <t>もっこく</t>
  </si>
  <si>
    <t>もみじがさ</t>
  </si>
  <si>
    <t>もも</t>
  </si>
  <si>
    <t>もも類</t>
  </si>
  <si>
    <t>もりあざみ</t>
  </si>
  <si>
    <t>モロヘイヤ</t>
  </si>
  <si>
    <t>モンステラ</t>
  </si>
  <si>
    <t>ヤーコン</t>
  </si>
  <si>
    <t>やぐるまぎく</t>
  </si>
  <si>
    <t>ヤシ類</t>
  </si>
  <si>
    <t>やなぎ</t>
  </si>
  <si>
    <t>やなぎたで</t>
  </si>
  <si>
    <t>やぶさんざし</t>
  </si>
  <si>
    <t>やぶつばき</t>
  </si>
  <si>
    <t>やまのいも</t>
  </si>
  <si>
    <t>やまもも</t>
  </si>
  <si>
    <t>ヤングコーン</t>
  </si>
  <si>
    <t>ゆうがお</t>
  </si>
  <si>
    <t>ユーカリ</t>
  </si>
  <si>
    <t>ゆうぜんぎく</t>
  </si>
  <si>
    <t>ユーフォルビア・フルゲンス</t>
  </si>
  <si>
    <t>ゆきつばき</t>
  </si>
  <si>
    <t>ゆきのした</t>
  </si>
  <si>
    <t>ゆきやなぎ</t>
  </si>
  <si>
    <t>ゆず</t>
  </si>
  <si>
    <t>ユッカ</t>
  </si>
  <si>
    <t>ゆり</t>
  </si>
  <si>
    <t>ユリオプスデージー</t>
  </si>
  <si>
    <t>ゆりのき</t>
  </si>
  <si>
    <t>よぶすまそう</t>
  </si>
  <si>
    <t>よめな</t>
  </si>
  <si>
    <t>よもぎ</t>
  </si>
  <si>
    <t>ラークスパー</t>
  </si>
  <si>
    <t>ライスフラワー</t>
  </si>
  <si>
    <t>ライム</t>
  </si>
  <si>
    <t>ラズベリー</t>
  </si>
  <si>
    <t>らっかせい</t>
  </si>
  <si>
    <t>らっきょう</t>
  </si>
  <si>
    <t>ラナンキュラス</t>
  </si>
  <si>
    <t>ラバテラ</t>
  </si>
  <si>
    <t>ラベンダー</t>
  </si>
  <si>
    <t>ランタナ</t>
  </si>
  <si>
    <t>リアトリス</t>
  </si>
  <si>
    <t>リシマキア</t>
  </si>
  <si>
    <t>リムナンテス</t>
  </si>
  <si>
    <t>リュウガン</t>
  </si>
  <si>
    <t>りんご</t>
  </si>
  <si>
    <t>りんどう</t>
  </si>
  <si>
    <t>ルッコラ</t>
  </si>
  <si>
    <t>ルドベキア</t>
  </si>
  <si>
    <t>ルバーブ</t>
  </si>
  <si>
    <t>ルピナス</t>
  </si>
  <si>
    <t>ルリマツリ</t>
  </si>
  <si>
    <t>レイシ</t>
  </si>
  <si>
    <t>レザーファン</t>
  </si>
  <si>
    <t>レタス</t>
  </si>
  <si>
    <t>レッドジンジャー</t>
  </si>
  <si>
    <t>レモン</t>
  </si>
  <si>
    <t>レモングラス</t>
  </si>
  <si>
    <t>レモンバーベナ</t>
  </si>
  <si>
    <t>レモンバーム</t>
  </si>
  <si>
    <t>れんぎょう</t>
  </si>
  <si>
    <t>れんげ</t>
  </si>
  <si>
    <t>れんこん</t>
  </si>
  <si>
    <t>レンブ</t>
  </si>
  <si>
    <t>ローズマリー</t>
  </si>
  <si>
    <t>ローレンティア</t>
  </si>
  <si>
    <t>ロケア</t>
  </si>
  <si>
    <t>ロベリア</t>
  </si>
  <si>
    <t>わけぎ</t>
  </si>
  <si>
    <t>わさび</t>
  </si>
  <si>
    <t>わさびだいこん</t>
  </si>
  <si>
    <t>わさびな</t>
  </si>
  <si>
    <t>わすれなぐさ</t>
  </si>
  <si>
    <t>わた</t>
  </si>
  <si>
    <t>わらび</t>
  </si>
  <si>
    <t>われもこう</t>
  </si>
  <si>
    <t>伊予柑</t>
  </si>
  <si>
    <t>移植水稲</t>
  </si>
  <si>
    <t>水稲</t>
  </si>
  <si>
    <t>温州みかん</t>
  </si>
  <si>
    <t>果樹類</t>
  </si>
  <si>
    <t>河内晩柑</t>
  </si>
  <si>
    <t>花オクラ</t>
  </si>
  <si>
    <t>花き類</t>
  </si>
  <si>
    <t>花き類・観葉植物</t>
  </si>
  <si>
    <t>花はす</t>
  </si>
  <si>
    <t>花木</t>
  </si>
  <si>
    <t>核果類</t>
  </si>
  <si>
    <t>乾田直播水稲</t>
  </si>
  <si>
    <t>甘草</t>
  </si>
  <si>
    <t>甘長とうがらし</t>
  </si>
  <si>
    <t>観賞用アスパラガス</t>
  </si>
  <si>
    <t>観賞用ナス</t>
  </si>
  <si>
    <t>球根花き</t>
  </si>
  <si>
    <t>金魚草</t>
  </si>
  <si>
    <t>桑</t>
  </si>
  <si>
    <t>桑園</t>
  </si>
  <si>
    <t>茎ブロッコリー</t>
  </si>
  <si>
    <t>採種用とうき</t>
  </si>
  <si>
    <t>採種用小麦</t>
  </si>
  <si>
    <t>山形みどりな</t>
  </si>
  <si>
    <t>紫うこん</t>
  </si>
  <si>
    <t>飼料用えんばく</t>
  </si>
  <si>
    <t>飼料用さとうきび</t>
  </si>
  <si>
    <t>飼料用とうもろこし</t>
  </si>
  <si>
    <t>実えんどう</t>
  </si>
  <si>
    <t>種いも用ばれいしょ</t>
  </si>
  <si>
    <t>樹木等</t>
  </si>
  <si>
    <t>樹木類</t>
  </si>
  <si>
    <t>宿根アスター</t>
  </si>
  <si>
    <t>宿根かすみそう</t>
  </si>
  <si>
    <t>宿根スターチス</t>
  </si>
  <si>
    <t>小倉はくさい菜</t>
  </si>
  <si>
    <t>小麦</t>
  </si>
  <si>
    <t>小粒核果類</t>
  </si>
  <si>
    <t>小粒種ぶどう</t>
  </si>
  <si>
    <t>食用アジアンタム</t>
  </si>
  <si>
    <t>食用アスター</t>
  </si>
  <si>
    <t>食用あまどころ</t>
  </si>
  <si>
    <t>食用アロエ</t>
  </si>
  <si>
    <t>食用インパチェンス</t>
  </si>
  <si>
    <t>食用エキザカム</t>
  </si>
  <si>
    <t>食用ぎく</t>
  </si>
  <si>
    <t>食用きんせんか</t>
  </si>
  <si>
    <t>食用コスモス</t>
  </si>
  <si>
    <t>食用シネラリア</t>
  </si>
  <si>
    <t>食用すいば</t>
  </si>
  <si>
    <t>食用ストック</t>
  </si>
  <si>
    <t>食用すべりひゆ</t>
  </si>
  <si>
    <t>食用せんにちこう</t>
  </si>
  <si>
    <t>食用トレニア</t>
  </si>
  <si>
    <t>食用ナスタチウム</t>
  </si>
  <si>
    <t>食用なでしこ</t>
  </si>
  <si>
    <t>食用パンジー</t>
  </si>
  <si>
    <t>食用ひょうたん</t>
  </si>
  <si>
    <t>食用プリムラ</t>
  </si>
  <si>
    <t>食用へちま</t>
  </si>
  <si>
    <t>食用ペチュニア</t>
  </si>
  <si>
    <t>食用ミニバラ</t>
  </si>
  <si>
    <t>食用やぐるまぎく</t>
  </si>
  <si>
    <t>食用ゆり</t>
  </si>
  <si>
    <t>食用ラベンダー</t>
  </si>
  <si>
    <t>食用ルドベキア</t>
  </si>
  <si>
    <t>食用亜麻</t>
  </si>
  <si>
    <t>食用金魚草</t>
  </si>
  <si>
    <t>食用西洋たんぽぽ</t>
  </si>
  <si>
    <t>食用綿実</t>
  </si>
  <si>
    <t>針葉樹</t>
  </si>
  <si>
    <t>仁果類</t>
  </si>
  <si>
    <t>水田作物</t>
  </si>
  <si>
    <t>清見</t>
  </si>
  <si>
    <t>西洋ごぼう</t>
  </si>
  <si>
    <t>西洋なし</t>
  </si>
  <si>
    <t>西洋芝</t>
  </si>
  <si>
    <t>赤毛ウリ</t>
  </si>
  <si>
    <t>大紅みかん</t>
  </si>
  <si>
    <t>大山そだち</t>
  </si>
  <si>
    <t>大麦</t>
  </si>
  <si>
    <t>大粒種ぶどう</t>
  </si>
  <si>
    <t>湛水直播水稲</t>
  </si>
  <si>
    <t>茶</t>
  </si>
  <si>
    <t>長崎はくさい</t>
  </si>
  <si>
    <t>長門ユズキチ</t>
  </si>
  <si>
    <t>直播水稲</t>
  </si>
  <si>
    <t>漬物用すいか</t>
  </si>
  <si>
    <t>漬物用まくわうり</t>
  </si>
  <si>
    <t>漬物用メロン</t>
  </si>
  <si>
    <t>庭木</t>
  </si>
  <si>
    <t>天草</t>
  </si>
  <si>
    <t>日向夏</t>
  </si>
  <si>
    <t>日々草</t>
  </si>
  <si>
    <t>日本なし</t>
  </si>
  <si>
    <t>日本芝</t>
  </si>
  <si>
    <t>麦</t>
  </si>
  <si>
    <t>畑わさび</t>
  </si>
  <si>
    <t>畑作物</t>
  </si>
  <si>
    <t>斑入りアマドコロ</t>
  </si>
  <si>
    <t>非結球あぶらな科葉菜類</t>
  </si>
  <si>
    <t>百日草</t>
  </si>
  <si>
    <t>不知火</t>
  </si>
  <si>
    <t>平兵衛酢</t>
  </si>
  <si>
    <t>牧草</t>
  </si>
  <si>
    <t>未成熟ささげ</t>
  </si>
  <si>
    <t>未成熟しかくまめ</t>
  </si>
  <si>
    <t>未成熟そらまめ</t>
  </si>
  <si>
    <t>未成熟とうもろこし</t>
  </si>
  <si>
    <t>未成熟なたまめ</t>
  </si>
  <si>
    <t>未成熟ふじまめ</t>
  </si>
  <si>
    <t>木材</t>
  </si>
  <si>
    <t>野菜類</t>
  </si>
  <si>
    <t>薬用にんじん</t>
  </si>
  <si>
    <t>葉ごぼう</t>
  </si>
  <si>
    <t>葉しょうが</t>
  </si>
  <si>
    <t>葉たばこ</t>
  </si>
  <si>
    <t>葉たまねぎ</t>
  </si>
  <si>
    <t>葉にんにく</t>
  </si>
  <si>
    <t>落葉果樹</t>
  </si>
  <si>
    <t>落葉性庭木類</t>
  </si>
  <si>
    <t>陸稲</t>
  </si>
  <si>
    <t>立ちちしゃ</t>
  </si>
  <si>
    <t>林木</t>
  </si>
  <si>
    <t>アーティチョーク</t>
  </si>
  <si>
    <t>アーモンド</t>
  </si>
  <si>
    <t>あざみな</t>
  </si>
  <si>
    <t>あじみな</t>
  </si>
  <si>
    <t>あぶらな</t>
  </si>
  <si>
    <t>イネ科雑穀類</t>
  </si>
  <si>
    <t>うめもどき</t>
  </si>
  <si>
    <t>えんばく</t>
  </si>
  <si>
    <t>おうれん</t>
  </si>
  <si>
    <t>オレンジ</t>
  </si>
  <si>
    <t>ガーデンハックルベリー</t>
  </si>
  <si>
    <t>カーボロネロ</t>
  </si>
  <si>
    <t>かぶな</t>
  </si>
  <si>
    <t>かほくな</t>
  </si>
  <si>
    <t>がまずみ</t>
  </si>
  <si>
    <t>ぐみ</t>
  </si>
  <si>
    <t>ケール</t>
  </si>
  <si>
    <t>ケールッコラ</t>
  </si>
  <si>
    <t>げんのしょうこ</t>
  </si>
  <si>
    <t>さぬきな</t>
  </si>
  <si>
    <t>センチピードグラス</t>
  </si>
  <si>
    <t>タアサイ</t>
  </si>
  <si>
    <t>チンゲンサイ</t>
  </si>
  <si>
    <t>チンゲンルッコラ</t>
  </si>
  <si>
    <t>てごろ菜</t>
  </si>
  <si>
    <t>とうすけぼうふう</t>
  </si>
  <si>
    <t>ワシントンネーブル</t>
  </si>
  <si>
    <t>パクチョイ</t>
  </si>
  <si>
    <t>ひきおこし</t>
  </si>
  <si>
    <t>ペピーノ</t>
  </si>
  <si>
    <t>べんり菜</t>
  </si>
  <si>
    <t>ライ麦</t>
  </si>
  <si>
    <t>ラファノブラシカ</t>
  </si>
  <si>
    <t>開墾後に栽培する樹木類</t>
  </si>
  <si>
    <t>開墾後に栽培する農作物等</t>
  </si>
  <si>
    <t>観賞用もうそうちく</t>
  </si>
  <si>
    <t>茎野菜類</t>
  </si>
  <si>
    <t>食べて菜</t>
  </si>
  <si>
    <t>食用カーネーション</t>
  </si>
  <si>
    <t>食用ソルガム</t>
  </si>
  <si>
    <t>体中菜</t>
  </si>
  <si>
    <t>大高菜</t>
  </si>
  <si>
    <t>非結球メキャベツ</t>
  </si>
  <si>
    <t>餅菜</t>
  </si>
  <si>
    <t>薬用いちい</t>
  </si>
  <si>
    <t>薬用おもと</t>
  </si>
  <si>
    <t>薬用さわぎきょう</t>
  </si>
  <si>
    <t>薬用すずらん</t>
  </si>
  <si>
    <t>薬用そてつ</t>
  </si>
  <si>
    <t>薬用作物</t>
  </si>
  <si>
    <t>あぶらな科茎野菜</t>
  </si>
  <si>
    <t>アメリカフウ</t>
  </si>
  <si>
    <t>イチイ</t>
  </si>
  <si>
    <t>オータムポエム</t>
  </si>
  <si>
    <t>結球あぶらな科葉菜類</t>
  </si>
  <si>
    <t>穀類</t>
  </si>
  <si>
    <t>サラダ菜</t>
  </si>
  <si>
    <t>食用おやまぼくち</t>
  </si>
  <si>
    <t>食用花</t>
  </si>
  <si>
    <t>食用ペンタス</t>
  </si>
  <si>
    <t>ずいき類</t>
  </si>
  <si>
    <t>千宝菜</t>
  </si>
  <si>
    <t>ソテツ</t>
  </si>
  <si>
    <t>はなやさい類</t>
  </si>
  <si>
    <t>バンジロウ</t>
  </si>
  <si>
    <t>ピーマン及びとうがらし類</t>
  </si>
  <si>
    <t>非結球はくさい</t>
  </si>
  <si>
    <t>非結球レタス</t>
  </si>
  <si>
    <t>ヒマラヤシーダ</t>
  </si>
  <si>
    <t>ヒユ科雑穀類</t>
  </si>
  <si>
    <t>ヒユ科葉菜類</t>
  </si>
  <si>
    <t>ふき類</t>
  </si>
  <si>
    <t>薬用アロエ</t>
  </si>
  <si>
    <t>薬用いぐさ</t>
  </si>
  <si>
    <t>薬用うど</t>
  </si>
  <si>
    <t>薬用カロライナジャスミン</t>
  </si>
  <si>
    <t>薬用ごぼう</t>
  </si>
  <si>
    <t>薬用デンドロビウム</t>
  </si>
  <si>
    <t>薬用なんてん</t>
  </si>
  <si>
    <t>薬用ほうせんか</t>
  </si>
  <si>
    <t>薬用ほおずき</t>
  </si>
  <si>
    <t>薬用りんどう</t>
  </si>
  <si>
    <t>薬用ロベリア</t>
  </si>
  <si>
    <t>ヤシ</t>
  </si>
  <si>
    <t>リーフレタス</t>
  </si>
  <si>
    <t>レタス類</t>
  </si>
  <si>
    <t>レタス類以外のきく科葉菜類</t>
  </si>
  <si>
    <t>穀物類、豆類、飼料、種子</t>
  </si>
  <si>
    <t>水田作物、畑作物等</t>
  </si>
  <si>
    <t>「入力シート」タブに有効成分および製剤の情報を入力する。</t>
    <rPh sb="1" eb="3">
      <t>ニュウリョク</t>
    </rPh>
    <rPh sb="10" eb="12">
      <t>ユウコウ</t>
    </rPh>
    <rPh sb="12" eb="14">
      <t>セイブン</t>
    </rPh>
    <rPh sb="17" eb="19">
      <t>セイザイ</t>
    </rPh>
    <rPh sb="20" eb="22">
      <t>ジョウホウ</t>
    </rPh>
    <rPh sb="23" eb="25">
      <t>ニュウリョク</t>
    </rPh>
    <phoneticPr fontId="11"/>
  </si>
  <si>
    <t>計算シートの使い方</t>
    <rPh sb="0" eb="2">
      <t>ケイサン</t>
    </rPh>
    <rPh sb="6" eb="7">
      <t>ツカ</t>
    </rPh>
    <rPh sb="8" eb="9">
      <t>カタ</t>
    </rPh>
    <phoneticPr fontId="11"/>
  </si>
  <si>
    <t>「単位暴露量」セルに部位別の単位暴露量を入力する。</t>
    <rPh sb="1" eb="3">
      <t>タンイ</t>
    </rPh>
    <rPh sb="3" eb="6">
      <t>バクロリョウ</t>
    </rPh>
    <rPh sb="10" eb="12">
      <t>ブイ</t>
    </rPh>
    <rPh sb="12" eb="13">
      <t>ベツ</t>
    </rPh>
    <rPh sb="14" eb="16">
      <t>タンイ</t>
    </rPh>
    <rPh sb="16" eb="19">
      <t>バクロリョウ</t>
    </rPh>
    <rPh sb="20" eb="22">
      <t>ニュウリョク</t>
    </rPh>
    <phoneticPr fontId="11"/>
  </si>
  <si>
    <t>個別設定する１日作業面積を「1日作業面積」セルに入力する。</t>
    <rPh sb="0" eb="2">
      <t>コベツ</t>
    </rPh>
    <rPh sb="2" eb="4">
      <t>セッテイ</t>
    </rPh>
    <rPh sb="7" eb="8">
      <t>ニチ</t>
    </rPh>
    <rPh sb="8" eb="10">
      <t>サギョウ</t>
    </rPh>
    <rPh sb="10" eb="12">
      <t>メンセキ</t>
    </rPh>
    <rPh sb="15" eb="16">
      <t>ニチ</t>
    </rPh>
    <rPh sb="16" eb="18">
      <t>サギョウ</t>
    </rPh>
    <rPh sb="18" eb="20">
      <t>メンセキ</t>
    </rPh>
    <phoneticPr fontId="13"/>
  </si>
  <si>
    <t>１行につき１つの使用番号の計算しかできないので、複数の項目に同じ数値を使用する場合は、複数行に入力する。</t>
    <rPh sb="1" eb="2">
      <t>ギョウ</t>
    </rPh>
    <rPh sb="8" eb="10">
      <t>シヨウ</t>
    </rPh>
    <rPh sb="10" eb="12">
      <t>バンゴウ</t>
    </rPh>
    <rPh sb="13" eb="15">
      <t>ケイサン</t>
    </rPh>
    <rPh sb="24" eb="26">
      <t>フクスウ</t>
    </rPh>
    <rPh sb="27" eb="29">
      <t>コウモク</t>
    </rPh>
    <rPh sb="30" eb="31">
      <t>オナ</t>
    </rPh>
    <rPh sb="32" eb="34">
      <t>スウチ</t>
    </rPh>
    <rPh sb="35" eb="37">
      <t>シヨウ</t>
    </rPh>
    <rPh sb="39" eb="41">
      <t>バアイ</t>
    </rPh>
    <rPh sb="43" eb="45">
      <t>フクスウ</t>
    </rPh>
    <rPh sb="45" eb="46">
      <t>ギョウ</t>
    </rPh>
    <rPh sb="47" eb="49">
      <t>ニュウリョク</t>
    </rPh>
    <phoneticPr fontId="13"/>
  </si>
  <si>
    <t>希釈液７</t>
    <rPh sb="0" eb="2">
      <t>キシャク</t>
    </rPh>
    <rPh sb="2" eb="3">
      <t>エキ</t>
    </rPh>
    <phoneticPr fontId="11"/>
  </si>
  <si>
    <t>希釈液８</t>
    <rPh sb="0" eb="2">
      <t>キシャク</t>
    </rPh>
    <rPh sb="2" eb="3">
      <t>エキ</t>
    </rPh>
    <phoneticPr fontId="11"/>
  </si>
  <si>
    <t>希釈液９</t>
    <rPh sb="0" eb="2">
      <t>キシャク</t>
    </rPh>
    <rPh sb="2" eb="3">
      <t>エキ</t>
    </rPh>
    <phoneticPr fontId="11"/>
  </si>
  <si>
    <t>希釈液１０</t>
    <rPh sb="0" eb="2">
      <t>キシャク</t>
    </rPh>
    <rPh sb="2" eb="3">
      <t>エキ</t>
    </rPh>
    <phoneticPr fontId="11"/>
  </si>
  <si>
    <t>希釈液１１</t>
    <rPh sb="0" eb="2">
      <t>キシャク</t>
    </rPh>
    <rPh sb="2" eb="3">
      <t>エキ</t>
    </rPh>
    <phoneticPr fontId="11"/>
  </si>
  <si>
    <t>例）10 aあたり500 mlを原液湛水散布する場合は、「薬量」は500、「希釈水量」は0.5を入力する。</t>
    <rPh sb="0" eb="1">
      <t>レイ</t>
    </rPh>
    <rPh sb="16" eb="18">
      <t>ゲンエキ</t>
    </rPh>
    <rPh sb="18" eb="20">
      <t>タンスイ</t>
    </rPh>
    <rPh sb="20" eb="22">
      <t>サンプ</t>
    </rPh>
    <rPh sb="24" eb="26">
      <t>バアイ</t>
    </rPh>
    <rPh sb="29" eb="31">
      <t>ヤクリョウ</t>
    </rPh>
    <rPh sb="38" eb="40">
      <t>キシャク</t>
    </rPh>
    <rPh sb="40" eb="42">
      <t>スイリョウ</t>
    </rPh>
    <rPh sb="48" eb="50">
      <t>ニュウリョク</t>
    </rPh>
    <phoneticPr fontId="11"/>
  </si>
  <si>
    <r>
      <t>・除草剤で、</t>
    </r>
    <r>
      <rPr>
        <u/>
        <sz val="11"/>
        <color theme="1"/>
        <rFont val="メイリオ"/>
        <family val="3"/>
        <charset val="128"/>
      </rPr>
      <t>原液湛水散布</t>
    </r>
    <r>
      <rPr>
        <sz val="11"/>
        <color theme="1"/>
        <rFont val="メイリオ"/>
        <family val="3"/>
        <charset val="128"/>
      </rPr>
      <t>の場合→薬量および希釈水量を入力する。</t>
    </r>
    <rPh sb="1" eb="4">
      <t>ジョソウザイ</t>
    </rPh>
    <rPh sb="6" eb="8">
      <t>ゲンエキ</t>
    </rPh>
    <rPh sb="8" eb="10">
      <t>タンスイ</t>
    </rPh>
    <rPh sb="10" eb="12">
      <t>サンプ</t>
    </rPh>
    <rPh sb="13" eb="15">
      <t>バアイ</t>
    </rPh>
    <rPh sb="16" eb="18">
      <t>ヤクリョウ</t>
    </rPh>
    <rPh sb="21" eb="23">
      <t>キシャク</t>
    </rPh>
    <rPh sb="23" eb="25">
      <t>スイリョウ</t>
    </rPh>
    <rPh sb="26" eb="28">
      <t>ニュウリョク</t>
    </rPh>
    <phoneticPr fontId="11"/>
  </si>
  <si>
    <r>
      <t xml:space="preserve">⑧投下量（該当する項目を入力。その他は空欄）
</t>
    </r>
    <r>
      <rPr>
        <sz val="9"/>
        <color theme="1"/>
        <rFont val="メイリオ"/>
        <family val="3"/>
        <charset val="128"/>
      </rPr>
      <t>（原液湛水散布の場合は、希釈倍数が１倍となる希釈水量を入力）</t>
    </r>
    <rPh sb="1" eb="3">
      <t>トウカ</t>
    </rPh>
    <rPh sb="3" eb="4">
      <t>リョウ</t>
    </rPh>
    <rPh sb="5" eb="7">
      <t>ガイトウ</t>
    </rPh>
    <rPh sb="9" eb="11">
      <t>コウモク</t>
    </rPh>
    <rPh sb="12" eb="14">
      <t>ニュウリョク</t>
    </rPh>
    <rPh sb="17" eb="18">
      <t>タ</t>
    </rPh>
    <rPh sb="19" eb="21">
      <t>クウラン</t>
    </rPh>
    <rPh sb="24" eb="26">
      <t>ゲンエキ</t>
    </rPh>
    <rPh sb="26" eb="28">
      <t>タンスイ</t>
    </rPh>
    <rPh sb="28" eb="30">
      <t>サンプ</t>
    </rPh>
    <rPh sb="31" eb="33">
      <t>バアイ</t>
    </rPh>
    <rPh sb="35" eb="37">
      <t>キシャク</t>
    </rPh>
    <rPh sb="37" eb="39">
      <t>バイスウ</t>
    </rPh>
    <rPh sb="41" eb="42">
      <t>バイ</t>
    </rPh>
    <rPh sb="45" eb="47">
      <t>キシャク</t>
    </rPh>
    <rPh sb="47" eb="49">
      <t>スイリョウ</t>
    </rPh>
    <rPh sb="50" eb="52">
      <t>ニュウリョク</t>
    </rPh>
    <phoneticPr fontId="11"/>
  </si>
  <si>
    <t>散布時の計算式が、液剤_水稲、野菜（平面）、果樹（立体）、果樹（棚）の場合は、以下が追加計算される。</t>
    <rPh sb="0" eb="2">
      <t>サンプ</t>
    </rPh>
    <rPh sb="2" eb="3">
      <t>ジ</t>
    </rPh>
    <rPh sb="4" eb="7">
      <t>ケイサンシキ</t>
    </rPh>
    <rPh sb="9" eb="11">
      <t>エキザイ</t>
    </rPh>
    <rPh sb="12" eb="14">
      <t>スイトウ</t>
    </rPh>
    <phoneticPr fontId="11"/>
  </si>
  <si>
    <t>野菜（立体）</t>
    <phoneticPr fontId="11"/>
  </si>
  <si>
    <t>食用月桂樹</t>
  </si>
  <si>
    <t>その他野菜</t>
    <rPh sb="2" eb="3">
      <t>タ</t>
    </rPh>
    <rPh sb="3" eb="5">
      <t>ヤサイ</t>
    </rPh>
    <phoneticPr fontId="25"/>
  </si>
  <si>
    <t>その他果樹</t>
    <rPh sb="2" eb="3">
      <t>タ</t>
    </rPh>
    <rPh sb="3" eb="5">
      <t>カジュ</t>
    </rPh>
    <phoneticPr fontId="25"/>
  </si>
  <si>
    <t>鱗茎野菜</t>
    <rPh sb="0" eb="2">
      <t>リンケイ</t>
    </rPh>
    <rPh sb="2" eb="4">
      <t>ヤサイ</t>
    </rPh>
    <phoneticPr fontId="25"/>
  </si>
  <si>
    <t>あぶらな属野菜（葉菜類、根菜類を除く）</t>
    <rPh sb="16" eb="17">
      <t>ノゾ</t>
    </rPh>
    <phoneticPr fontId="25"/>
  </si>
  <si>
    <t>その他穀類</t>
    <rPh sb="2" eb="3">
      <t>タ</t>
    </rPh>
    <rPh sb="3" eb="5">
      <t>コクルイ</t>
    </rPh>
    <phoneticPr fontId="25"/>
  </si>
  <si>
    <t>いも類</t>
    <rPh sb="2" eb="3">
      <t>ルイ</t>
    </rPh>
    <phoneticPr fontId="25"/>
  </si>
  <si>
    <t>かんきつ類</t>
    <rPh sb="4" eb="5">
      <t>ルイ</t>
    </rPh>
    <phoneticPr fontId="25"/>
  </si>
  <si>
    <t>核果類</t>
    <rPh sb="0" eb="1">
      <t>カク</t>
    </rPh>
    <rPh sb="1" eb="3">
      <t>カルイ</t>
    </rPh>
    <phoneticPr fontId="25"/>
  </si>
  <si>
    <t>豆類（だいず、あずきを除く）</t>
    <rPh sb="0" eb="2">
      <t>マメルイ</t>
    </rPh>
    <rPh sb="11" eb="12">
      <t>ノゾ</t>
    </rPh>
    <phoneticPr fontId="25"/>
  </si>
  <si>
    <t>仁果類（なしを除く）</t>
    <rPh sb="0" eb="3">
      <t>ジンカルイ</t>
    </rPh>
    <rPh sb="7" eb="8">
      <t>ノゾ</t>
    </rPh>
    <phoneticPr fontId="25"/>
  </si>
  <si>
    <t>手散布</t>
    <rPh sb="0" eb="1">
      <t>テ</t>
    </rPh>
    <rPh sb="1" eb="3">
      <t>サンプ</t>
    </rPh>
    <phoneticPr fontId="11"/>
  </si>
  <si>
    <t>機械散布</t>
    <rPh sb="0" eb="2">
      <t>キカイ</t>
    </rPh>
    <rPh sb="2" eb="4">
      <t>サンプ</t>
    </rPh>
    <phoneticPr fontId="11"/>
  </si>
  <si>
    <t>経営体あたりの作付面積（a）</t>
    <rPh sb="0" eb="3">
      <t>ケイエイタイ</t>
    </rPh>
    <rPh sb="7" eb="9">
      <t>サクツ</t>
    </rPh>
    <rPh sb="9" eb="11">
      <t>メンセキ</t>
    </rPh>
    <phoneticPr fontId="11"/>
  </si>
  <si>
    <t>⑫で液剤_水稲、野菜（平面）、果樹（立体）、果樹（棚）を選択した場合</t>
    <rPh sb="5" eb="7">
      <t>スイトウ</t>
    </rPh>
    <rPh sb="28" eb="30">
      <t>センタク</t>
    </rPh>
    <phoneticPr fontId="11"/>
  </si>
  <si>
    <r>
      <t>１日</t>
    </r>
    <r>
      <rPr>
        <u/>
        <sz val="10"/>
        <color theme="1"/>
        <rFont val="メイリオ"/>
        <family val="3"/>
        <charset val="128"/>
      </rPr>
      <t>平均</t>
    </r>
    <r>
      <rPr>
        <sz val="10"/>
        <color theme="1"/>
        <rFont val="メイリオ"/>
        <family val="3"/>
        <charset val="128"/>
      </rPr>
      <t>作業面積</t>
    </r>
    <rPh sb="1" eb="2">
      <t>ニチ</t>
    </rPh>
    <rPh sb="2" eb="4">
      <t>ヘイキン</t>
    </rPh>
    <rPh sb="4" eb="6">
      <t>サギョウ</t>
    </rPh>
    <rPh sb="6" eb="8">
      <t>メンセキ</t>
    </rPh>
    <phoneticPr fontId="11"/>
  </si>
  <si>
    <t>入力に際しては「計算シート補助資料」（以下、補助資料）を参照すること。</t>
    <rPh sb="0" eb="2">
      <t>ニュウリョク</t>
    </rPh>
    <rPh sb="3" eb="4">
      <t>サイ</t>
    </rPh>
    <rPh sb="8" eb="10">
      <t>ケイサン</t>
    </rPh>
    <rPh sb="13" eb="15">
      <t>ホジョ</t>
    </rPh>
    <rPh sb="15" eb="17">
      <t>シリョウ</t>
    </rPh>
    <rPh sb="19" eb="21">
      <t>イカ</t>
    </rPh>
    <rPh sb="22" eb="24">
      <t>ホジョ</t>
    </rPh>
    <rPh sb="24" eb="26">
      <t>シリョウ</t>
    </rPh>
    <rPh sb="28" eb="30">
      <t>サンショウ</t>
    </rPh>
    <phoneticPr fontId="11"/>
  </si>
  <si>
    <t>　※希釈水量の欄が空欄だとエラーになるため、希釈倍数が１倍となる水量を入力すること。</t>
    <rPh sb="2" eb="4">
      <t>キシャク</t>
    </rPh>
    <rPh sb="4" eb="6">
      <t>スイリョウ</t>
    </rPh>
    <rPh sb="7" eb="8">
      <t>ラン</t>
    </rPh>
    <rPh sb="9" eb="11">
      <t>クウラン</t>
    </rPh>
    <rPh sb="22" eb="24">
      <t>キシャク</t>
    </rPh>
    <rPh sb="24" eb="26">
      <t>バイスウ</t>
    </rPh>
    <rPh sb="28" eb="29">
      <t>バイ</t>
    </rPh>
    <rPh sb="32" eb="34">
      <t>スイリョウ</t>
    </rPh>
    <rPh sb="35" eb="37">
      <t>ニュウリョク</t>
    </rPh>
    <phoneticPr fontId="11"/>
  </si>
  <si>
    <t>予測式を選択する際の考え方は補助資料参照。</t>
    <rPh sb="14" eb="16">
      <t>ホジョ</t>
    </rPh>
    <rPh sb="16" eb="18">
      <t>シリョウ</t>
    </rPh>
    <phoneticPr fontId="11"/>
  </si>
  <si>
    <t>デフォルトの値を使用する場合は、補助資料を参照し、値を入力する。</t>
    <rPh sb="6" eb="7">
      <t>アタイ</t>
    </rPh>
    <rPh sb="8" eb="10">
      <t>シヨウ</t>
    </rPh>
    <rPh sb="12" eb="14">
      <t>バアイ</t>
    </rPh>
    <rPh sb="16" eb="18">
      <t>ホジョ</t>
    </rPh>
    <rPh sb="18" eb="20">
      <t>シリョウ</t>
    </rPh>
    <rPh sb="21" eb="23">
      <t>サンショウ</t>
    </rPh>
    <rPh sb="25" eb="26">
      <t>アタイ</t>
    </rPh>
    <rPh sb="27" eb="29">
      <t>ニュウリョク</t>
    </rPh>
    <phoneticPr fontId="11"/>
  </si>
  <si>
    <t>反復暴露（AOELと比較する）</t>
    <rPh sb="2" eb="4">
      <t>バクロ</t>
    </rPh>
    <phoneticPr fontId="11"/>
  </si>
  <si>
    <t>急性暴露（AAOELと比較する）</t>
    <rPh sb="2" eb="4">
      <t>バクロ</t>
    </rPh>
    <phoneticPr fontId="11"/>
  </si>
  <si>
    <t>防護装備着用後（AOEL）反復暴露</t>
    <rPh sb="15" eb="17">
      <t>バクロ</t>
    </rPh>
    <phoneticPr fontId="11"/>
  </si>
  <si>
    <t>防護装備着用後（AAOEL）急性暴露</t>
    <rPh sb="16" eb="18">
      <t>バクロ</t>
    </rPh>
    <phoneticPr fontId="11"/>
  </si>
  <si>
    <t>「出力シート」タブ「⑭経皮吸収率」の表に、製剤およびそれぞれの希釈倍率の経皮吸収率を入力する。</t>
    <rPh sb="1" eb="3">
      <t>シュツリョク</t>
    </rPh>
    <rPh sb="11" eb="13">
      <t>ケイヒ</t>
    </rPh>
    <rPh sb="13" eb="15">
      <t>キュウシュウ</t>
    </rPh>
    <rPh sb="15" eb="16">
      <t>リツ</t>
    </rPh>
    <rPh sb="17" eb="18">
      <t>シュウリツ</t>
    </rPh>
    <rPh sb="18" eb="19">
      <t>ヒョウ</t>
    </rPh>
    <rPh sb="21" eb="23">
      <t>セイザイ</t>
    </rPh>
    <rPh sb="31" eb="33">
      <t>キシャク</t>
    </rPh>
    <rPh sb="33" eb="35">
      <t>バイリツ</t>
    </rPh>
    <rPh sb="36" eb="38">
      <t>ケイヒ</t>
    </rPh>
    <rPh sb="38" eb="41">
      <t>キュウシュウリツ</t>
    </rPh>
    <rPh sb="42" eb="44">
      <t>ニュウリョク</t>
    </rPh>
    <phoneticPr fontId="11"/>
  </si>
  <si>
    <t>⑧投下量：使用有効成分量が最大になる申請/登録内容を入力する。</t>
    <rPh sb="5" eb="7">
      <t>シヨウ</t>
    </rPh>
    <rPh sb="7" eb="9">
      <t>ユウコウ</t>
    </rPh>
    <rPh sb="9" eb="12">
      <t>セイブンリョウ</t>
    </rPh>
    <rPh sb="13" eb="15">
      <t>サイダイ</t>
    </rPh>
    <rPh sb="18" eb="20">
      <t>シンセイ</t>
    </rPh>
    <rPh sb="21" eb="23">
      <t>トウロク</t>
    </rPh>
    <rPh sb="23" eb="25">
      <t>ナイヨウ</t>
    </rPh>
    <rPh sb="26" eb="28">
      <t>ニュウリョク</t>
    </rPh>
    <phoneticPr fontId="11"/>
  </si>
  <si>
    <t>⑨使用時期：申請/登録する使用時期（適用表の内容）を入力する。</t>
    <rPh sb="6" eb="8">
      <t>シンセイ</t>
    </rPh>
    <rPh sb="9" eb="11">
      <t>トウロク</t>
    </rPh>
    <rPh sb="13" eb="15">
      <t>シヨウ</t>
    </rPh>
    <rPh sb="15" eb="17">
      <t>ジキ</t>
    </rPh>
    <rPh sb="26" eb="28">
      <t>ニュウリョク</t>
    </rPh>
    <phoneticPr fontId="11"/>
  </si>
  <si>
    <t>⑩使用方法：申請/登録する使用方法（適用表の内容）を入力する。</t>
    <rPh sb="13" eb="15">
      <t>シヨウ</t>
    </rPh>
    <rPh sb="15" eb="17">
      <t>ホウホウ</t>
    </rPh>
    <phoneticPr fontId="11"/>
  </si>
  <si>
    <t>総使用回数</t>
    <rPh sb="0" eb="3">
      <t>ソウシヨウ</t>
    </rPh>
    <rPh sb="3" eb="5">
      <t>カイスウ</t>
    </rPh>
    <phoneticPr fontId="11"/>
  </si>
  <si>
    <t>農薬使用者暴露量の試験成績を利用する場合は、「補助１」タブに入力する。</t>
    <rPh sb="14" eb="16">
      <t>リヨウ</t>
    </rPh>
    <rPh sb="23" eb="25">
      <t>ホジョ</t>
    </rPh>
    <rPh sb="30" eb="32">
      <t>ニュウリョク</t>
    </rPh>
    <phoneticPr fontId="11"/>
  </si>
  <si>
    <t>試験成績を利用する項目の使用番号を「使用番号」セルに入力する。このときの使用番号は、出力シートの使用番号に対応させる。（もし機械散布の試験成績がある場合は、番号の後ろに「*」を付ける。）</t>
    <rPh sb="0" eb="2">
      <t>シケン</t>
    </rPh>
    <rPh sb="2" eb="4">
      <t>セイセキ</t>
    </rPh>
    <rPh sb="5" eb="7">
      <t>リヨウ</t>
    </rPh>
    <rPh sb="9" eb="11">
      <t>コウモク</t>
    </rPh>
    <rPh sb="12" eb="14">
      <t>シヨウ</t>
    </rPh>
    <rPh sb="14" eb="16">
      <t>バンゴウ</t>
    </rPh>
    <rPh sb="18" eb="20">
      <t>シヨウ</t>
    </rPh>
    <rPh sb="20" eb="22">
      <t>バンゴウ</t>
    </rPh>
    <rPh sb="26" eb="28">
      <t>ニュウリョク</t>
    </rPh>
    <rPh sb="36" eb="38">
      <t>シヨウ</t>
    </rPh>
    <rPh sb="38" eb="40">
      <t>バンゴウ</t>
    </rPh>
    <rPh sb="42" eb="44">
      <t>シュツリョク</t>
    </rPh>
    <rPh sb="48" eb="50">
      <t>シヨウ</t>
    </rPh>
    <rPh sb="50" eb="52">
      <t>バンゴウ</t>
    </rPh>
    <rPh sb="53" eb="55">
      <t>タイオウ</t>
    </rPh>
    <rPh sb="62" eb="64">
      <t>キカイ</t>
    </rPh>
    <rPh sb="64" eb="66">
      <t>サンプ</t>
    </rPh>
    <rPh sb="67" eb="69">
      <t>シケン</t>
    </rPh>
    <rPh sb="69" eb="71">
      <t>セイセキ</t>
    </rPh>
    <rPh sb="74" eb="76">
      <t>バアイ</t>
    </rPh>
    <rPh sb="78" eb="80">
      <t>バンゴウ</t>
    </rPh>
    <rPh sb="81" eb="82">
      <t>ウシ</t>
    </rPh>
    <rPh sb="88" eb="89">
      <t>ツ</t>
    </rPh>
    <phoneticPr fontId="11"/>
  </si>
  <si>
    <t>経皮吸収試験を利用する場合は、それぞれの希釈倍率の経皮吸収率を別途算出し入力する。</t>
    <rPh sb="0" eb="2">
      <t>ケイヒ</t>
    </rPh>
    <rPh sb="2" eb="4">
      <t>キュウシュウ</t>
    </rPh>
    <rPh sb="4" eb="6">
      <t>シケン</t>
    </rPh>
    <rPh sb="7" eb="9">
      <t>リヨウ</t>
    </rPh>
    <rPh sb="11" eb="13">
      <t>バアイ</t>
    </rPh>
    <rPh sb="20" eb="22">
      <t>キシャク</t>
    </rPh>
    <rPh sb="22" eb="24">
      <t>バイリツ</t>
    </rPh>
    <rPh sb="25" eb="27">
      <t>ケイヒ</t>
    </rPh>
    <rPh sb="27" eb="30">
      <t>キュウシュウリツ</t>
    </rPh>
    <rPh sb="31" eb="33">
      <t>ベット</t>
    </rPh>
    <rPh sb="33" eb="35">
      <t>サンシュツ</t>
    </rPh>
    <rPh sb="36" eb="38">
      <t>ニュウリョク</t>
    </rPh>
    <phoneticPr fontId="11"/>
  </si>
  <si>
    <t>１日平均作業面積および１日標準作業面積それぞれに、入力した値が代入される。ただし、デフォルトの値の方が小さい場合は、デフォルトの値が計算に利用される。</t>
    <rPh sb="1" eb="2">
      <t>ニチ</t>
    </rPh>
    <rPh sb="2" eb="4">
      <t>ヘイキン</t>
    </rPh>
    <rPh sb="4" eb="6">
      <t>サギョウ</t>
    </rPh>
    <rPh sb="6" eb="8">
      <t>メンセキ</t>
    </rPh>
    <rPh sb="12" eb="13">
      <t>ニチ</t>
    </rPh>
    <rPh sb="13" eb="15">
      <t>ヒョウジュン</t>
    </rPh>
    <rPh sb="15" eb="17">
      <t>サギョウ</t>
    </rPh>
    <rPh sb="17" eb="19">
      <t>メンセキ</t>
    </rPh>
    <rPh sb="25" eb="27">
      <t>ニュウリョク</t>
    </rPh>
    <rPh sb="29" eb="30">
      <t>アタイ</t>
    </rPh>
    <rPh sb="31" eb="33">
      <t>ダイニュウ</t>
    </rPh>
    <rPh sb="47" eb="48">
      <t>アタイ</t>
    </rPh>
    <rPh sb="49" eb="50">
      <t>ホウ</t>
    </rPh>
    <rPh sb="51" eb="52">
      <t>チイ</t>
    </rPh>
    <rPh sb="54" eb="56">
      <t>バアイ</t>
    </rPh>
    <rPh sb="64" eb="65">
      <t>アタイ</t>
    </rPh>
    <rPh sb="66" eb="68">
      <t>ケイサン</t>
    </rPh>
    <rPh sb="69" eb="71">
      <t>リヨウ</t>
    </rPh>
    <phoneticPr fontId="11"/>
  </si>
  <si>
    <t>出力シートの使用番号で番号の後ろに「*」がついているものは、機械散布。</t>
    <rPh sb="0" eb="2">
      <t>シュツリョク</t>
    </rPh>
    <rPh sb="6" eb="8">
      <t>シヨウ</t>
    </rPh>
    <rPh sb="8" eb="10">
      <t>バンゴウ</t>
    </rPh>
    <rPh sb="11" eb="13">
      <t>バンゴウ</t>
    </rPh>
    <rPh sb="14" eb="15">
      <t>ウシ</t>
    </rPh>
    <rPh sb="30" eb="32">
      <t>キカイ</t>
    </rPh>
    <rPh sb="32" eb="34">
      <t>サンプ</t>
    </rPh>
    <phoneticPr fontId="11"/>
  </si>
  <si>
    <t>水産動植物の被害防止に係る農薬登録基準に係る水産PEC（水産動植物被害予測濃度）及び水質汚濁に係る農薬登録基準に係る水濁PEC（水質汚濁予測濃度）の算出と同様。</t>
    <phoneticPr fontId="11"/>
  </si>
  <si>
    <r>
      <rPr>
        <b/>
        <sz val="12"/>
        <color theme="1"/>
        <rFont val="メイリオ"/>
        <family val="3"/>
        <charset val="128"/>
      </rPr>
      <t>【補助シート１】</t>
    </r>
    <r>
      <rPr>
        <b/>
        <u/>
        <sz val="12"/>
        <color theme="1"/>
        <rFont val="メイリオ"/>
        <family val="3"/>
        <charset val="128"/>
      </rPr>
      <t>農薬使用者暴露量の試験成績を用いる場合</t>
    </r>
    <rPh sb="1" eb="3">
      <t>ホジョ</t>
    </rPh>
    <rPh sb="13" eb="15">
      <t>バクロ</t>
    </rPh>
    <rPh sb="22" eb="23">
      <t>モチ</t>
    </rPh>
    <phoneticPr fontId="11"/>
  </si>
  <si>
    <t>登録番号</t>
    <rPh sb="0" eb="2">
      <t>トウロク</t>
    </rPh>
    <rPh sb="2" eb="4">
      <t>バンゴウ</t>
    </rPh>
    <phoneticPr fontId="11"/>
  </si>
  <si>
    <t>① 製剤情報：「登録番号」には農薬の登録番号を、「種類」には農薬の種類名を、「名称」には農薬の名称を入力する。</t>
    <rPh sb="8" eb="10">
      <t>トウロク</t>
    </rPh>
    <rPh sb="10" eb="12">
      <t>バンゴウ</t>
    </rPh>
    <rPh sb="18" eb="20">
      <t>トウロク</t>
    </rPh>
    <rPh sb="20" eb="22">
      <t>バンゴウ</t>
    </rPh>
    <rPh sb="25" eb="27">
      <t>シュルイ</t>
    </rPh>
    <rPh sb="30" eb="32">
      <t>ノウヤク</t>
    </rPh>
    <rPh sb="33" eb="35">
      <t>シュルイ</t>
    </rPh>
    <rPh sb="35" eb="36">
      <t>メイ</t>
    </rPh>
    <rPh sb="39" eb="41">
      <t>メイショウ</t>
    </rPh>
    <rPh sb="44" eb="46">
      <t>ノウヤク</t>
    </rPh>
    <rPh sb="47" eb="49">
      <t>メイショウ</t>
    </rPh>
    <rPh sb="50" eb="52">
      <t>ニュウリョク</t>
    </rPh>
    <phoneticPr fontId="11"/>
  </si>
  <si>
    <t>新規申請の場合、「登録番号」は空欄とする。</t>
    <rPh sb="0" eb="2">
      <t>シンキ</t>
    </rPh>
    <rPh sb="2" eb="4">
      <t>シンセイ</t>
    </rPh>
    <rPh sb="5" eb="7">
      <t>バアイ</t>
    </rPh>
    <rPh sb="9" eb="11">
      <t>トウロク</t>
    </rPh>
    <rPh sb="11" eb="13">
      <t>バンゴウ</t>
    </rPh>
    <rPh sb="15" eb="17">
      <t>クウラン</t>
    </rPh>
    <phoneticPr fontId="11"/>
  </si>
  <si>
    <t>AAOEL設定不要の場合は、空欄とする。このとき、出力シートのAAOELの欄に「設定不要」と表示される。</t>
    <rPh sb="5" eb="7">
      <t>セッテイ</t>
    </rPh>
    <rPh sb="7" eb="9">
      <t>フヨウ</t>
    </rPh>
    <rPh sb="10" eb="12">
      <t>バアイ</t>
    </rPh>
    <rPh sb="14" eb="16">
      <t>クウラン</t>
    </rPh>
    <rPh sb="25" eb="27">
      <t>シュツリョク</t>
    </rPh>
    <rPh sb="37" eb="38">
      <t>ラン</t>
    </rPh>
    <rPh sb="40" eb="42">
      <t>セッテイ</t>
    </rPh>
    <rPh sb="42" eb="44">
      <t>フヨウ</t>
    </rPh>
    <rPh sb="46" eb="48">
      <t>ヒョウジ</t>
    </rPh>
    <phoneticPr fontId="11"/>
  </si>
  <si>
    <t>予測式を選択する際の考え方は補助資料を参照すること。</t>
    <rPh sb="14" eb="16">
      <t>ホジョ</t>
    </rPh>
    <rPh sb="16" eb="18">
      <t>シリョウ</t>
    </rPh>
    <rPh sb="19" eb="21">
      <t>サンショウ</t>
    </rPh>
    <phoneticPr fontId="11"/>
  </si>
  <si>
    <t>※ 回数のみ入力すること。</t>
    <rPh sb="2" eb="4">
      <t>カイスウ</t>
    </rPh>
    <rPh sb="6" eb="8">
      <t>ニュウリョク</t>
    </rPh>
    <phoneticPr fontId="11"/>
  </si>
  <si>
    <t>経皮吸収率の入力が必要な希釈倍率は自動入力される。</t>
    <rPh sb="0" eb="2">
      <t>ケイヒ</t>
    </rPh>
    <rPh sb="2" eb="5">
      <t>キュウシュウリツ</t>
    </rPh>
    <rPh sb="6" eb="8">
      <t>ニュウリョク</t>
    </rPh>
    <rPh sb="9" eb="11">
      <t>ヒツヨウ</t>
    </rPh>
    <rPh sb="12" eb="14">
      <t>キシャク</t>
    </rPh>
    <rPh sb="14" eb="16">
      <t>バイリツ</t>
    </rPh>
    <rPh sb="17" eb="19">
      <t>ジドウ</t>
    </rPh>
    <rPh sb="19" eb="21">
      <t>ニュウリョク</t>
    </rPh>
    <phoneticPr fontId="11"/>
  </si>
  <si>
    <t>出力シートの暴露量計算結果に「#VALUE」と表示されていた場合 → 経皮吸収率が入力されていない。</t>
    <rPh sb="35" eb="37">
      <t>ケイヒ</t>
    </rPh>
    <rPh sb="37" eb="40">
      <t>キュウシュウリツ</t>
    </rPh>
    <rPh sb="41" eb="43">
      <t>ニュウリョク</t>
    </rPh>
    <phoneticPr fontId="11"/>
  </si>
  <si>
    <t>→　「出力シート（主要）」タブの⑭経皮吸収率の表に、経皮吸収率を入力する。</t>
    <rPh sb="3" eb="5">
      <t>シュツリョク</t>
    </rPh>
    <rPh sb="9" eb="11">
      <t>シュヨウ</t>
    </rPh>
    <rPh sb="17" eb="19">
      <t>ケイヒ</t>
    </rPh>
    <rPh sb="19" eb="22">
      <t>キュウシュウリツ</t>
    </rPh>
    <rPh sb="23" eb="24">
      <t>ヒョウ</t>
    </rPh>
    <rPh sb="26" eb="28">
      <t>ケイヒ</t>
    </rPh>
    <rPh sb="28" eb="31">
      <t>キュウシュウリツ</t>
    </rPh>
    <rPh sb="32" eb="34">
      <t>ニュウリョク</t>
    </rPh>
    <phoneticPr fontId="11"/>
  </si>
  <si>
    <t>設定する項目の使用番号を「使用番号」セルに入力する。このときの使用番号は、出力シートの使用番号に対応させる。（もし機械散布の面積を設定する場合は、番号の後ろに「*」を付ける。）</t>
    <rPh sb="0" eb="2">
      <t>セッテイ</t>
    </rPh>
    <rPh sb="4" eb="6">
      <t>コウモク</t>
    </rPh>
    <rPh sb="62" eb="64">
      <t>メンセキ</t>
    </rPh>
    <rPh sb="65" eb="67">
      <t>セッテイ</t>
    </rPh>
    <phoneticPr fontId="11"/>
  </si>
  <si>
    <t>【留意事項】　入力シートの項目を修正した場合は、その都度入力シートの「出力シート作成」ボタンを押してから作業すること。</t>
    <rPh sb="1" eb="3">
      <t>リュウイ</t>
    </rPh>
    <rPh sb="3" eb="5">
      <t>ジコウ</t>
    </rPh>
    <rPh sb="7" eb="9">
      <t>ニュウリョク</t>
    </rPh>
    <rPh sb="13" eb="15">
      <t>コウモク</t>
    </rPh>
    <rPh sb="16" eb="18">
      <t>シュウセイ</t>
    </rPh>
    <rPh sb="20" eb="22">
      <t>バアイ</t>
    </rPh>
    <rPh sb="26" eb="28">
      <t>ツド</t>
    </rPh>
    <rPh sb="28" eb="30">
      <t>ニュウリョク</t>
    </rPh>
    <rPh sb="35" eb="37">
      <t>シュツリョク</t>
    </rPh>
    <rPh sb="40" eb="42">
      <t>サクセイ</t>
    </rPh>
    <rPh sb="47" eb="48">
      <t>オ</t>
    </rPh>
    <rPh sb="52" eb="54">
      <t>サギョウ</t>
    </rPh>
    <phoneticPr fontId="11"/>
  </si>
  <si>
    <t>出力シートの暴露量計算結果に「ERROR」と表示されていた場合 → 作物名から作業面積等が検索できていない。</t>
    <rPh sb="29" eb="31">
      <t>バアイ</t>
    </rPh>
    <rPh sb="34" eb="36">
      <t>サクモツ</t>
    </rPh>
    <rPh sb="36" eb="37">
      <t>メイ</t>
    </rPh>
    <rPh sb="39" eb="41">
      <t>サギョウ</t>
    </rPh>
    <rPh sb="41" eb="43">
      <t>メンセキ</t>
    </rPh>
    <rPh sb="43" eb="44">
      <t>トウ</t>
    </rPh>
    <rPh sb="45" eb="47">
      <t>ケンサク</t>
    </rPh>
    <phoneticPr fontId="11"/>
  </si>
  <si>
    <t>補助資料を参照し、「１日平均作業面積を算出するための栽培面積」および「１日標準作業面積」の該当する作物群をプルダウンより選択する。</t>
    <rPh sb="0" eb="2">
      <t>ホジョ</t>
    </rPh>
    <rPh sb="2" eb="4">
      <t>シリョウ</t>
    </rPh>
    <rPh sb="5" eb="7">
      <t>サンショウ</t>
    </rPh>
    <rPh sb="11" eb="12">
      <t>ニチ</t>
    </rPh>
    <rPh sb="12" eb="14">
      <t>ヘイキン</t>
    </rPh>
    <rPh sb="14" eb="16">
      <t>サギョウ</t>
    </rPh>
    <rPh sb="16" eb="18">
      <t>メンセキ</t>
    </rPh>
    <rPh sb="19" eb="21">
      <t>サンシュツ</t>
    </rPh>
    <rPh sb="26" eb="28">
      <t>サイバイ</t>
    </rPh>
    <rPh sb="28" eb="30">
      <t>メンセキ</t>
    </rPh>
    <rPh sb="36" eb="37">
      <t>ニチ</t>
    </rPh>
    <rPh sb="37" eb="39">
      <t>ヒョウジュン</t>
    </rPh>
    <rPh sb="39" eb="41">
      <t>サギョウ</t>
    </rPh>
    <rPh sb="41" eb="43">
      <t>メンセキ</t>
    </rPh>
    <rPh sb="45" eb="47">
      <t>ガイトウ</t>
    </rPh>
    <rPh sb="49" eb="51">
      <t>サクモツ</t>
    </rPh>
    <rPh sb="51" eb="52">
      <t>グン</t>
    </rPh>
    <rPh sb="60" eb="62">
      <t>センタク</t>
    </rPh>
    <phoneticPr fontId="11"/>
  </si>
  <si>
    <t>使用番号</t>
    <rPh sb="0" eb="2">
      <t>シヨウ</t>
    </rPh>
    <rPh sb="2" eb="4">
      <t>バンゴウ</t>
    </rPh>
    <phoneticPr fontId="11"/>
  </si>
  <si>
    <t>除草剤の場合</t>
    <rPh sb="0" eb="3">
      <t>ジョソウザイ</t>
    </rPh>
    <rPh sb="4" eb="6">
      <t>バアイ</t>
    </rPh>
    <phoneticPr fontId="11"/>
  </si>
  <si>
    <t>殺虫剤・殺菌剤の場合</t>
    <rPh sb="0" eb="3">
      <t>サッチュウザイ</t>
    </rPh>
    <rPh sb="4" eb="7">
      <t>サッキンザイ</t>
    </rPh>
    <rPh sb="8" eb="10">
      <t>バアイ</t>
    </rPh>
    <phoneticPr fontId="11"/>
  </si>
  <si>
    <t>除草剤ですか？</t>
    <rPh sb="0" eb="3">
      <t>ジョソウザイ</t>
    </rPh>
    <phoneticPr fontId="11"/>
  </si>
  <si>
    <t>散布時（液）選択のとき
（製剤の形態　→　製剤: 固体／散布時: 液体 or 製剤: 液体／散布時: 液体）</t>
    <rPh sb="0" eb="2">
      <t>サンプ</t>
    </rPh>
    <rPh sb="2" eb="3">
      <t>ジ</t>
    </rPh>
    <phoneticPr fontId="11"/>
  </si>
  <si>
    <t>散布時（固）選択のとき
（製剤の形態　→　製剤: 固体／散布時: 固体）</t>
    <rPh sb="0" eb="2">
      <t>サンプ</t>
    </rPh>
    <rPh sb="2" eb="3">
      <t>ジ</t>
    </rPh>
    <phoneticPr fontId="11"/>
  </si>
  <si>
    <t>散布時（液）選択のとき
（製剤の形態　→　製剤: 固体／散布時: 液体 or 製剤: 液体／散布時: 液体）</t>
    <rPh sb="0" eb="2">
      <t>サンプ</t>
    </rPh>
    <rPh sb="2" eb="3">
      <t>ジ</t>
    </rPh>
    <rPh sb="4" eb="5">
      <t>エキ</t>
    </rPh>
    <rPh sb="6" eb="8">
      <t>センタク</t>
    </rPh>
    <phoneticPr fontId="11"/>
  </si>
  <si>
    <t>散布時（固）選択のとき
（製剤の形態　→　製剤: 固体／散布時: 固体）</t>
    <rPh sb="0" eb="2">
      <t>サンプ</t>
    </rPh>
    <rPh sb="2" eb="3">
      <t>ジ</t>
    </rPh>
    <rPh sb="4" eb="5">
      <t>モトヨリ</t>
    </rPh>
    <rPh sb="6" eb="8">
      <t>センタク</t>
    </rPh>
    <phoneticPr fontId="11"/>
  </si>
  <si>
    <t>製剤: 固体／散布時: 固体</t>
    <phoneticPr fontId="11"/>
  </si>
  <si>
    <t xml:space="preserve"> 製剤: 液体／散布時: 液体</t>
    <phoneticPr fontId="11"/>
  </si>
  <si>
    <t>製剤: 固体／散布時: 液体</t>
    <phoneticPr fontId="11"/>
  </si>
  <si>
    <t>除草剤ですか？</t>
    <rPh sb="0" eb="3">
      <t>ジョソウザイ</t>
    </rPh>
    <phoneticPr fontId="11"/>
  </si>
  <si>
    <t>↑１なら除草剤、０なら殺虫・殺菌剤</t>
    <rPh sb="4" eb="7">
      <t>ジョソウザイ</t>
    </rPh>
    <rPh sb="11" eb="13">
      <t>サッチュウ</t>
    </rPh>
    <rPh sb="14" eb="17">
      <t>サッキンザイ</t>
    </rPh>
    <phoneticPr fontId="11"/>
  </si>
  <si>
    <t>使用量(kg/10a)
粒剤等希釈しないもの</t>
    <rPh sb="0" eb="3">
      <t>シヨウリョウ</t>
    </rPh>
    <rPh sb="12" eb="14">
      <t>リュウザイ</t>
    </rPh>
    <rPh sb="14" eb="15">
      <t>トウ</t>
    </rPh>
    <rPh sb="15" eb="17">
      <t>キシャク</t>
    </rPh>
    <phoneticPr fontId="11"/>
  </si>
  <si>
    <t>製剤: 固体／散布時: 固体</t>
  </si>
  <si>
    <t>以下は、エラーが出る組み合わせ</t>
    <rPh sb="0" eb="2">
      <t>イカ</t>
    </rPh>
    <rPh sb="8" eb="9">
      <t>デ</t>
    </rPh>
    <rPh sb="10" eb="11">
      <t>ク</t>
    </rPh>
    <rPh sb="12" eb="13">
      <t>ア</t>
    </rPh>
    <phoneticPr fontId="11"/>
  </si>
  <si>
    <t>欄不使用</t>
    <rPh sb="0" eb="1">
      <t>ラン</t>
    </rPh>
    <rPh sb="1" eb="4">
      <t>フシヨウ</t>
    </rPh>
    <phoneticPr fontId="11"/>
  </si>
  <si>
    <t>判定</t>
    <rPh sb="0" eb="2">
      <t>ハンテイ</t>
    </rPh>
    <phoneticPr fontId="11"/>
  </si>
  <si>
    <t>総合判定用</t>
    <rPh sb="0" eb="2">
      <t>ソウゴウ</t>
    </rPh>
    <rPh sb="2" eb="4">
      <t>ハンテイ</t>
    </rPh>
    <rPh sb="4" eb="5">
      <t>ヨウ</t>
    </rPh>
    <phoneticPr fontId="11"/>
  </si>
  <si>
    <t>総合判定</t>
    <rPh sb="0" eb="2">
      <t>ソウゴウ</t>
    </rPh>
    <rPh sb="2" eb="4">
      <t>ハンテイ</t>
    </rPh>
    <phoneticPr fontId="11"/>
  </si>
  <si>
    <t>マスクと保護面の判定</t>
    <rPh sb="4" eb="6">
      <t>ホゴ</t>
    </rPh>
    <rPh sb="6" eb="7">
      <t>メン</t>
    </rPh>
    <rPh sb="8" eb="10">
      <t>ハンテイ</t>
    </rPh>
    <phoneticPr fontId="11"/>
  </si>
  <si>
    <t>保護面とマスクを同時に選択することはできません</t>
    <rPh sb="0" eb="2">
      <t>ホゴ</t>
    </rPh>
    <rPh sb="2" eb="3">
      <t>メン</t>
    </rPh>
    <rPh sb="8" eb="10">
      <t>ドウジ</t>
    </rPh>
    <rPh sb="11" eb="13">
      <t>センタク</t>
    </rPh>
    <phoneticPr fontId="11"/>
  </si>
  <si>
    <t>⑦作物名</t>
    <phoneticPr fontId="11"/>
  </si>
  <si>
    <t>(備考)</t>
    <rPh sb="1" eb="3">
      <t>ビコウ</t>
    </rPh>
    <phoneticPr fontId="11"/>
  </si>
  <si>
    <t>【補助シート３】栽培面積および1日作業面積を個別に設定する場合</t>
    <rPh sb="8" eb="10">
      <t>サイバイ</t>
    </rPh>
    <rPh sb="10" eb="12">
      <t>メンセキ</t>
    </rPh>
    <rPh sb="15" eb="17">
      <t>イチニチ</t>
    </rPh>
    <rPh sb="17" eb="19">
      <t>サギョウ</t>
    </rPh>
    <rPh sb="19" eb="21">
      <t>メンセキ</t>
    </rPh>
    <rPh sb="22" eb="24">
      <t>コベツ</t>
    </rPh>
    <rPh sb="25" eb="27">
      <t>セッテイ</t>
    </rPh>
    <rPh sb="29" eb="31">
      <t>バアイ</t>
    </rPh>
    <phoneticPr fontId="11"/>
  </si>
  <si>
    <t>１経営体あたりの
栽培面積
（a）</t>
    <rPh sb="1" eb="4">
      <t>ケイエイタイ</t>
    </rPh>
    <rPh sb="9" eb="11">
      <t>サイバイ</t>
    </rPh>
    <rPh sb="11" eb="13">
      <t>メンセキ</t>
    </rPh>
    <phoneticPr fontId="11"/>
  </si>
  <si>
    <t>入力した１経営体あたりの栽培面積は、デフォルトの１日平均作業面積に置き換えられる。
入力した１日作業面積は、デフォルトの１日標準作業面積に置き換えられる。ただし、デフォルト値の方が小さければ、デフォルト値で計算される。</t>
    <rPh sb="0" eb="2">
      <t>ニュウリョク</t>
    </rPh>
    <rPh sb="5" eb="8">
      <t>ケイエイタイ</t>
    </rPh>
    <rPh sb="12" eb="14">
      <t>サイバイ</t>
    </rPh>
    <rPh sb="14" eb="16">
      <t>メンセキ</t>
    </rPh>
    <rPh sb="25" eb="26">
      <t>ニチ</t>
    </rPh>
    <rPh sb="26" eb="28">
      <t>ヘイキン</t>
    </rPh>
    <rPh sb="28" eb="30">
      <t>サギョウ</t>
    </rPh>
    <rPh sb="30" eb="32">
      <t>メンセキ</t>
    </rPh>
    <rPh sb="33" eb="34">
      <t>オ</t>
    </rPh>
    <rPh sb="35" eb="36">
      <t>カ</t>
    </rPh>
    <rPh sb="42" eb="44">
      <t>ニュウリョク</t>
    </rPh>
    <rPh sb="47" eb="48">
      <t>ニチ</t>
    </rPh>
    <rPh sb="48" eb="50">
      <t>サギョウ</t>
    </rPh>
    <rPh sb="50" eb="52">
      <t>メンセキ</t>
    </rPh>
    <rPh sb="61" eb="62">
      <t>ニチ</t>
    </rPh>
    <rPh sb="62" eb="64">
      <t>ヒョウジュン</t>
    </rPh>
    <rPh sb="64" eb="66">
      <t>サギョウ</t>
    </rPh>
    <rPh sb="66" eb="68">
      <t>メンセキ</t>
    </rPh>
    <rPh sb="69" eb="70">
      <t>オ</t>
    </rPh>
    <rPh sb="71" eb="72">
      <t>カ</t>
    </rPh>
    <rPh sb="86" eb="87">
      <t>チ</t>
    </rPh>
    <rPh sb="88" eb="89">
      <t>ホウ</t>
    </rPh>
    <rPh sb="90" eb="91">
      <t>チイ</t>
    </rPh>
    <rPh sb="101" eb="102">
      <t>チ</t>
    </rPh>
    <rPh sb="103" eb="105">
      <t>ケイサン</t>
    </rPh>
    <phoneticPr fontId="11"/>
  </si>
  <si>
    <t>【補助3】</t>
    <rPh sb="1" eb="3">
      <t>ホジョ</t>
    </rPh>
    <phoneticPr fontId="11"/>
  </si>
  <si>
    <t>デフォルト値を使用しない場合</t>
    <rPh sb="5" eb="6">
      <t>アタイ</t>
    </rPh>
    <rPh sb="7" eb="9">
      <t>シヨウ</t>
    </rPh>
    <rPh sb="12" eb="14">
      <t>バアイ</t>
    </rPh>
    <phoneticPr fontId="11"/>
  </si>
  <si>
    <t>【補助3】</t>
    <phoneticPr fontId="11"/>
  </si>
  <si>
    <t>【補助3】</t>
    <rPh sb="1" eb="3">
      <t>ホジョ</t>
    </rPh>
    <phoneticPr fontId="11"/>
  </si>
  <si>
    <t>作物名</t>
    <rPh sb="0" eb="2">
      <t>サクモツ</t>
    </rPh>
    <rPh sb="2" eb="3">
      <t>メイ</t>
    </rPh>
    <phoneticPr fontId="11"/>
  </si>
  <si>
    <t>水色のセルは数値、名称等を入力する。緑色のセルはプルダウンで選択する。オレンジのセルは該当項目に数値を入力する。</t>
    <rPh sb="18" eb="19">
      <t>ミドリ</t>
    </rPh>
    <phoneticPr fontId="11"/>
  </si>
  <si>
    <t>※ 殺虫剤・殺菌剤の場合と除草剤の場合で、入力セルの色が変わります。灰色のセルには入力しないこと。</t>
    <rPh sb="2" eb="4">
      <t>サッチュウ</t>
    </rPh>
    <rPh sb="4" eb="5">
      <t>ザイ</t>
    </rPh>
    <rPh sb="6" eb="9">
      <t>サッキンザイ</t>
    </rPh>
    <rPh sb="10" eb="12">
      <t>バアイ</t>
    </rPh>
    <rPh sb="13" eb="16">
      <t>ジョソウザイ</t>
    </rPh>
    <rPh sb="17" eb="19">
      <t>バアイ</t>
    </rPh>
    <rPh sb="21" eb="23">
      <t>ニュウリョク</t>
    </rPh>
    <rPh sb="26" eb="27">
      <t>イロ</t>
    </rPh>
    <rPh sb="28" eb="29">
      <t>カ</t>
    </rPh>
    <rPh sb="34" eb="36">
      <t>ハイイロ</t>
    </rPh>
    <rPh sb="41" eb="43">
      <t>ニュウリョク</t>
    </rPh>
    <phoneticPr fontId="11"/>
  </si>
  <si>
    <t>・散布時の剤型が固形の製剤の場合（粉剤、粒剤等）→使用量を入力する。</t>
    <rPh sb="1" eb="3">
      <t>サンプ</t>
    </rPh>
    <rPh sb="3" eb="4">
      <t>ジ</t>
    </rPh>
    <rPh sb="5" eb="7">
      <t>ザイケイ</t>
    </rPh>
    <rPh sb="8" eb="10">
      <t>コケイ</t>
    </rPh>
    <rPh sb="11" eb="13">
      <t>セイザイ</t>
    </rPh>
    <rPh sb="14" eb="16">
      <t>バアイ</t>
    </rPh>
    <rPh sb="25" eb="27">
      <t>シヨウ</t>
    </rPh>
    <rPh sb="27" eb="28">
      <t>リョウ</t>
    </rPh>
    <rPh sb="29" eb="31">
      <t>ニュウリョク</t>
    </rPh>
    <phoneticPr fontId="11"/>
  </si>
  <si>
    <t>計算シートの使い方（外部に出す際は非表示にする）</t>
    <rPh sb="0" eb="2">
      <t>ケイサン</t>
    </rPh>
    <rPh sb="6" eb="7">
      <t>ツカ</t>
    </rPh>
    <rPh sb="8" eb="9">
      <t>カタ</t>
    </rPh>
    <rPh sb="10" eb="12">
      <t>ガイブ</t>
    </rPh>
    <rPh sb="13" eb="14">
      <t>ダ</t>
    </rPh>
    <rPh sb="15" eb="16">
      <t>サイ</t>
    </rPh>
    <rPh sb="17" eb="20">
      <t>ヒヒョウジ</t>
    </rPh>
    <phoneticPr fontId="11"/>
  </si>
  <si>
    <t>★</t>
    <phoneticPr fontId="11"/>
  </si>
  <si>
    <t>１経営体あたりの栽培面積、および１日標準作業面積を個別に設定する場合は「補助３」タブに入力する。</t>
    <rPh sb="1" eb="4">
      <t>ケイエイタイ</t>
    </rPh>
    <rPh sb="8" eb="10">
      <t>サイバイ</t>
    </rPh>
    <rPh sb="10" eb="12">
      <t>メンセキ</t>
    </rPh>
    <rPh sb="17" eb="18">
      <t>ニチ</t>
    </rPh>
    <rPh sb="18" eb="20">
      <t>ヒョウジュン</t>
    </rPh>
    <rPh sb="20" eb="22">
      <t>サギョウ</t>
    </rPh>
    <rPh sb="22" eb="24">
      <t>メンセキ</t>
    </rPh>
    <rPh sb="25" eb="27">
      <t>コベツ</t>
    </rPh>
    <rPh sb="28" eb="30">
      <t>セッテイ</t>
    </rPh>
    <rPh sb="32" eb="34">
      <t>バアイ</t>
    </rPh>
    <rPh sb="36" eb="38">
      <t>ホジョ</t>
    </rPh>
    <rPh sb="43" eb="45">
      <t>ニュウリョク</t>
    </rPh>
    <phoneticPr fontId="11"/>
  </si>
  <si>
    <t>位置づけとしては、マイナー作物など、デフォルトの面積を利用すると過剰な評価となる場合で、面積や作業量に妥当なデータが提出された場合を想定。</t>
    <rPh sb="0" eb="2">
      <t>イチ</t>
    </rPh>
    <rPh sb="13" eb="15">
      <t>サクモツ</t>
    </rPh>
    <rPh sb="24" eb="26">
      <t>メンセキ</t>
    </rPh>
    <rPh sb="27" eb="29">
      <t>リヨウ</t>
    </rPh>
    <rPh sb="32" eb="34">
      <t>カジョウ</t>
    </rPh>
    <rPh sb="35" eb="37">
      <t>ヒョウカ</t>
    </rPh>
    <rPh sb="40" eb="42">
      <t>バアイ</t>
    </rPh>
    <rPh sb="44" eb="46">
      <t>メンセキ</t>
    </rPh>
    <rPh sb="47" eb="49">
      <t>サギョウ</t>
    </rPh>
    <rPh sb="49" eb="50">
      <t>リョウ</t>
    </rPh>
    <rPh sb="51" eb="53">
      <t>ダトウ</t>
    </rPh>
    <rPh sb="58" eb="60">
      <t>テイシュツ</t>
    </rPh>
    <rPh sb="63" eb="65">
      <t>バアイ</t>
    </rPh>
    <rPh sb="66" eb="68">
      <t>ソウテイ</t>
    </rPh>
    <phoneticPr fontId="11"/>
  </si>
  <si>
    <t>入力の方法は補助２と同じ。</t>
    <rPh sb="0" eb="2">
      <t>ニュウリョク</t>
    </rPh>
    <rPh sb="3" eb="5">
      <t>ホウホウ</t>
    </rPh>
    <rPh sb="6" eb="8">
      <t>ホジョ</t>
    </rPh>
    <rPh sb="10" eb="11">
      <t>オナ</t>
    </rPh>
    <phoneticPr fontId="11"/>
  </si>
  <si>
    <t>入力された数値は、経営体面積は反復の評価に、１日標準作業面積は急性の評価に用いられる。</t>
    <rPh sb="0" eb="2">
      <t>ニュウリョク</t>
    </rPh>
    <rPh sb="5" eb="7">
      <t>スウチ</t>
    </rPh>
    <rPh sb="9" eb="12">
      <t>ケイエイタイ</t>
    </rPh>
    <rPh sb="12" eb="14">
      <t>メンセキ</t>
    </rPh>
    <rPh sb="15" eb="17">
      <t>ハンプク</t>
    </rPh>
    <rPh sb="18" eb="20">
      <t>ヒョウカ</t>
    </rPh>
    <rPh sb="23" eb="24">
      <t>ニチ</t>
    </rPh>
    <rPh sb="24" eb="26">
      <t>ヒョウジュン</t>
    </rPh>
    <rPh sb="26" eb="28">
      <t>サギョウ</t>
    </rPh>
    <rPh sb="28" eb="30">
      <t>メンセキ</t>
    </rPh>
    <rPh sb="31" eb="33">
      <t>キュウセイ</t>
    </rPh>
    <rPh sb="34" eb="36">
      <t>ヒョウカ</t>
    </rPh>
    <rPh sb="37" eb="38">
      <t>モチ</t>
    </rPh>
    <phoneticPr fontId="11"/>
  </si>
  <si>
    <t>それぞれの値は、デフォルト値と比較し、小さなものを採用する。</t>
    <rPh sb="5" eb="6">
      <t>アタイ</t>
    </rPh>
    <rPh sb="13" eb="14">
      <t>アタイ</t>
    </rPh>
    <rPh sb="15" eb="17">
      <t>ヒカク</t>
    </rPh>
    <rPh sb="19" eb="20">
      <t>チイ</t>
    </rPh>
    <rPh sb="25" eb="27">
      <t>サイヨウ</t>
    </rPh>
    <phoneticPr fontId="11"/>
  </si>
  <si>
    <t>計算シートでは、「デフォルトの値」「補助２の値」「補助３の値」を比較し、一番小さい数値を採用するようプログラムを書いている。（反復ではさらに、都道府県調査の50％値とも比較している。）</t>
    <rPh sb="0" eb="2">
      <t>ケイサン</t>
    </rPh>
    <rPh sb="15" eb="16">
      <t>アタイ</t>
    </rPh>
    <rPh sb="18" eb="20">
      <t>ホジョ</t>
    </rPh>
    <rPh sb="22" eb="23">
      <t>アタイ</t>
    </rPh>
    <rPh sb="25" eb="27">
      <t>ホジョ</t>
    </rPh>
    <rPh sb="29" eb="30">
      <t>アタイ</t>
    </rPh>
    <rPh sb="32" eb="34">
      <t>ヒカク</t>
    </rPh>
    <rPh sb="36" eb="38">
      <t>イチバン</t>
    </rPh>
    <rPh sb="38" eb="39">
      <t>チイ</t>
    </rPh>
    <rPh sb="41" eb="43">
      <t>スウチ</t>
    </rPh>
    <rPh sb="44" eb="46">
      <t>サイヨウ</t>
    </rPh>
    <rPh sb="56" eb="57">
      <t>カ</t>
    </rPh>
    <rPh sb="63" eb="65">
      <t>ハンプク</t>
    </rPh>
    <rPh sb="71" eb="75">
      <t>トドウフケン</t>
    </rPh>
    <rPh sb="75" eb="77">
      <t>チョウサ</t>
    </rPh>
    <rPh sb="81" eb="82">
      <t>チ</t>
    </rPh>
    <rPh sb="84" eb="86">
      <t>ヒカク</t>
    </rPh>
    <phoneticPr fontId="11"/>
  </si>
  <si>
    <t>→　「作物名エラーの場合」タブを使う。</t>
    <rPh sb="3" eb="5">
      <t>サクモツ</t>
    </rPh>
    <rPh sb="5" eb="6">
      <t>メイ</t>
    </rPh>
    <rPh sb="10" eb="12">
      <t>バアイ</t>
    </rPh>
    <rPh sb="16" eb="17">
      <t>ツカ</t>
    </rPh>
    <phoneticPr fontId="11"/>
  </si>
  <si>
    <t>エラーの表示された作物の使用番号（入力シートの番号）を「使用番号」セルに入力する。</t>
    <rPh sb="4" eb="6">
      <t>ヒョウジ</t>
    </rPh>
    <rPh sb="9" eb="11">
      <t>サクモツ</t>
    </rPh>
    <rPh sb="12" eb="14">
      <t>シヨウ</t>
    </rPh>
    <rPh sb="14" eb="16">
      <t>バンゴウ</t>
    </rPh>
    <rPh sb="17" eb="19">
      <t>ニュウリョク</t>
    </rPh>
    <rPh sb="23" eb="25">
      <t>バンゴウ</t>
    </rPh>
    <rPh sb="28" eb="30">
      <t>シヨウ</t>
    </rPh>
    <rPh sb="30" eb="32">
      <t>バンゴウ</t>
    </rPh>
    <rPh sb="36" eb="38">
      <t>ニュウリョク</t>
    </rPh>
    <phoneticPr fontId="11"/>
  </si>
  <si>
    <t>位置づけとしては、リスク低減のために、１日作業面積の上限を設ける場合に使用することを想定。</t>
    <rPh sb="0" eb="2">
      <t>イチ</t>
    </rPh>
    <rPh sb="12" eb="14">
      <t>テイゲン</t>
    </rPh>
    <rPh sb="20" eb="21">
      <t>ニチ</t>
    </rPh>
    <rPh sb="21" eb="23">
      <t>サギョウ</t>
    </rPh>
    <rPh sb="23" eb="25">
      <t>メンセキ</t>
    </rPh>
    <rPh sb="26" eb="28">
      <t>ジョウゲン</t>
    </rPh>
    <rPh sb="29" eb="30">
      <t>モウ</t>
    </rPh>
    <rPh sb="32" eb="34">
      <t>バアイ</t>
    </rPh>
    <rPh sb="35" eb="37">
      <t>シヨウ</t>
    </rPh>
    <rPh sb="42" eb="44">
      <t>ソウテイ</t>
    </rPh>
    <phoneticPr fontId="11"/>
  </si>
  <si>
    <t>【使い方】</t>
    <rPh sb="1" eb="2">
      <t>ツカ</t>
    </rPh>
    <rPh sb="3" eb="4">
      <t>カタ</t>
    </rPh>
    <phoneticPr fontId="11"/>
  </si>
  <si>
    <t>ここで入力した値は、１日あたり作業面積（平均作業面積、標準作業面積の両方）に代入される。</t>
    <rPh sb="3" eb="5">
      <t>ニュウリョク</t>
    </rPh>
    <rPh sb="7" eb="8">
      <t>アタイ</t>
    </rPh>
    <rPh sb="11" eb="12">
      <t>ニチ</t>
    </rPh>
    <rPh sb="15" eb="17">
      <t>サギョウ</t>
    </rPh>
    <rPh sb="17" eb="19">
      <t>メンセキ</t>
    </rPh>
    <rPh sb="20" eb="22">
      <t>ヘイキン</t>
    </rPh>
    <rPh sb="22" eb="24">
      <t>サギョウ</t>
    </rPh>
    <rPh sb="24" eb="26">
      <t>メンセキ</t>
    </rPh>
    <rPh sb="27" eb="29">
      <t>ヒョウジュン</t>
    </rPh>
    <rPh sb="29" eb="31">
      <t>サギョウ</t>
    </rPh>
    <rPh sb="31" eb="33">
      <t>メンセキ</t>
    </rPh>
    <rPh sb="34" eb="36">
      <t>リョウホウ</t>
    </rPh>
    <rPh sb="38" eb="40">
      <t>ダイニュウ</t>
    </rPh>
    <phoneticPr fontId="11"/>
  </si>
  <si>
    <r>
      <t>（デフォルトと同じく、</t>
    </r>
    <r>
      <rPr>
        <u/>
        <sz val="11"/>
        <color theme="1"/>
        <rFont val="メイリオ"/>
        <family val="3"/>
        <charset val="128"/>
      </rPr>
      <t>×使用回数÷30日</t>
    </r>
    <r>
      <rPr>
        <sz val="11"/>
        <color theme="1"/>
        <rFont val="メイリオ"/>
        <family val="3"/>
        <charset val="128"/>
      </rPr>
      <t xml:space="preserve"> の計算を実行。）</t>
    </r>
    <rPh sb="7" eb="8">
      <t>オナ</t>
    </rPh>
    <rPh sb="12" eb="14">
      <t>シヨウ</t>
    </rPh>
    <rPh sb="14" eb="16">
      <t>カイスウ</t>
    </rPh>
    <rPh sb="19" eb="20">
      <t>ニチ</t>
    </rPh>
    <rPh sb="22" eb="24">
      <t>ケイサン</t>
    </rPh>
    <rPh sb="25" eb="27">
      <t>ジッコウ</t>
    </rPh>
    <phoneticPr fontId="11"/>
  </si>
  <si>
    <t>除草剤選択の場合に、セルが灰色にはなるものの、入力できないわけではない。</t>
    <rPh sb="0" eb="3">
      <t>ジョソウザイ</t>
    </rPh>
    <rPh sb="3" eb="5">
      <t>センタク</t>
    </rPh>
    <rPh sb="6" eb="8">
      <t>バアイ</t>
    </rPh>
    <rPh sb="13" eb="15">
      <t>ハイイロ</t>
    </rPh>
    <rPh sb="23" eb="25">
      <t>ニュウリョク</t>
    </rPh>
    <phoneticPr fontId="11"/>
  </si>
  <si>
    <t>右に「ERROR」が表示されている時は選択に誤りがあるので選択内容を確認すること。</t>
    <rPh sb="0" eb="1">
      <t>ミギ</t>
    </rPh>
    <rPh sb="10" eb="12">
      <t>ヒョウジ</t>
    </rPh>
    <rPh sb="17" eb="18">
      <t>トキ</t>
    </rPh>
    <rPh sb="19" eb="21">
      <t>センタク</t>
    </rPh>
    <rPh sb="22" eb="23">
      <t>アヤマ</t>
    </rPh>
    <rPh sb="29" eb="31">
      <t>センタク</t>
    </rPh>
    <rPh sb="31" eb="33">
      <t>ナイヨウ</t>
    </rPh>
    <rPh sb="34" eb="36">
      <t>カクニン</t>
    </rPh>
    <phoneticPr fontId="11"/>
  </si>
  <si>
    <t>計算シートを開くと同時に開く「評価対象有効成分が除草剤か否か」の質問に回答する。</t>
    <rPh sb="0" eb="2">
      <t>ケイサン</t>
    </rPh>
    <rPh sb="6" eb="7">
      <t>ヒラ</t>
    </rPh>
    <rPh sb="9" eb="11">
      <t>ドウジ</t>
    </rPh>
    <rPh sb="12" eb="13">
      <t>ヒラ</t>
    </rPh>
    <rPh sb="15" eb="17">
      <t>ヒョウカ</t>
    </rPh>
    <rPh sb="17" eb="19">
      <t>タイショウ</t>
    </rPh>
    <rPh sb="19" eb="21">
      <t>ユウコウ</t>
    </rPh>
    <rPh sb="21" eb="23">
      <t>セイブン</t>
    </rPh>
    <rPh sb="24" eb="27">
      <t>ジョソウザイ</t>
    </rPh>
    <rPh sb="28" eb="29">
      <t>イナ</t>
    </rPh>
    <rPh sb="32" eb="34">
      <t>シツモン</t>
    </rPh>
    <rPh sb="35" eb="37">
      <t>カイトウ</t>
    </rPh>
    <phoneticPr fontId="11"/>
  </si>
  <si>
    <t>もし質問ボックスが開かなかった場合は、入力シート右上にある青色の「除草剤_選択」ボタンをクリックし、選択する。</t>
    <rPh sb="2" eb="4">
      <t>シツモン</t>
    </rPh>
    <rPh sb="9" eb="10">
      <t>ヒラ</t>
    </rPh>
    <rPh sb="15" eb="17">
      <t>バアイ</t>
    </rPh>
    <rPh sb="19" eb="21">
      <t>ニュウリョク</t>
    </rPh>
    <rPh sb="24" eb="26">
      <t>ミギウエ</t>
    </rPh>
    <rPh sb="29" eb="31">
      <t>アオイロ</t>
    </rPh>
    <rPh sb="33" eb="36">
      <t>ジョソウザイ</t>
    </rPh>
    <rPh sb="37" eb="39">
      <t>センタク</t>
    </rPh>
    <rPh sb="50" eb="52">
      <t>センタク</t>
    </rPh>
    <phoneticPr fontId="11"/>
  </si>
  <si>
    <t>例）「○○（ただし、△△を除く）」の場合は、作物名の欄に「○○」、備考欄に「ただし、△△を除く」と入力する。</t>
    <rPh sb="0" eb="1">
      <t>レイ</t>
    </rPh>
    <rPh sb="13" eb="14">
      <t>ノゾ</t>
    </rPh>
    <rPh sb="18" eb="20">
      <t>バアイ</t>
    </rPh>
    <rPh sb="22" eb="24">
      <t>サクモツ</t>
    </rPh>
    <rPh sb="24" eb="25">
      <t>メイ</t>
    </rPh>
    <rPh sb="26" eb="27">
      <t>ラン</t>
    </rPh>
    <rPh sb="33" eb="35">
      <t>ビコウ</t>
    </rPh>
    <rPh sb="35" eb="36">
      <t>ラン</t>
    </rPh>
    <rPh sb="45" eb="46">
      <t>ノゾ</t>
    </rPh>
    <rPh sb="49" eb="51">
      <t>ニュウリョク</t>
    </rPh>
    <phoneticPr fontId="11"/>
  </si>
  <si>
    <t>各タブについて</t>
    <rPh sb="0" eb="1">
      <t>カク</t>
    </rPh>
    <phoneticPr fontId="11"/>
  </si>
  <si>
    <t>名前</t>
    <rPh sb="0" eb="2">
      <t>ナマエ</t>
    </rPh>
    <phoneticPr fontId="11"/>
  </si>
  <si>
    <t>【使い方】（非表示）</t>
    <rPh sb="1" eb="2">
      <t>ツカ</t>
    </rPh>
    <rPh sb="3" eb="4">
      <t>カタ</t>
    </rPh>
    <rPh sb="6" eb="9">
      <t>ヒヒョウジ</t>
    </rPh>
    <phoneticPr fontId="11"/>
  </si>
  <si>
    <t>【使い方】</t>
    <rPh sb="1" eb="2">
      <t>ツカ</t>
    </rPh>
    <rPh sb="3" eb="4">
      <t>カタ</t>
    </rPh>
    <phoneticPr fontId="11"/>
  </si>
  <si>
    <t>入力シート</t>
    <rPh sb="0" eb="2">
      <t>ニュウリョク</t>
    </rPh>
    <phoneticPr fontId="11"/>
  </si>
  <si>
    <t>入力チェック（製剤）</t>
    <rPh sb="0" eb="2">
      <t>ニュウリョク</t>
    </rPh>
    <rPh sb="7" eb="9">
      <t>セイザイ</t>
    </rPh>
    <phoneticPr fontId="11"/>
  </si>
  <si>
    <t>入力チェック（使用）</t>
    <rPh sb="0" eb="2">
      <t>ニュウリョク</t>
    </rPh>
    <rPh sb="7" eb="9">
      <t>シヨウ</t>
    </rPh>
    <phoneticPr fontId="11"/>
  </si>
  <si>
    <t>補助１</t>
    <rPh sb="0" eb="2">
      <t>ホジョ</t>
    </rPh>
    <phoneticPr fontId="11"/>
  </si>
  <si>
    <t>補助２</t>
    <rPh sb="0" eb="2">
      <t>ホジョ</t>
    </rPh>
    <phoneticPr fontId="11"/>
  </si>
  <si>
    <t>補助３</t>
    <rPh sb="0" eb="2">
      <t>ホジョ</t>
    </rPh>
    <phoneticPr fontId="11"/>
  </si>
  <si>
    <t>選択肢</t>
    <rPh sb="0" eb="3">
      <t>センタクシ</t>
    </rPh>
    <phoneticPr fontId="11"/>
  </si>
  <si>
    <t>計算シート</t>
    <rPh sb="0" eb="2">
      <t>ケイサン</t>
    </rPh>
    <phoneticPr fontId="11"/>
  </si>
  <si>
    <t>作物名エラーの場合</t>
    <rPh sb="0" eb="2">
      <t>サクモツ</t>
    </rPh>
    <rPh sb="2" eb="3">
      <t>メイ</t>
    </rPh>
    <rPh sb="7" eb="9">
      <t>バアイ</t>
    </rPh>
    <phoneticPr fontId="11"/>
  </si>
  <si>
    <t>出力シート（主要）</t>
    <rPh sb="0" eb="2">
      <t>シュツリョク</t>
    </rPh>
    <rPh sb="6" eb="8">
      <t>シュヨウ</t>
    </rPh>
    <phoneticPr fontId="11"/>
  </si>
  <si>
    <t>出力シート（サブ）</t>
    <rPh sb="0" eb="2">
      <t>シュツリョク</t>
    </rPh>
    <phoneticPr fontId="11"/>
  </si>
  <si>
    <t>経皮吸収率</t>
    <rPh sb="0" eb="2">
      <t>ケイヒ</t>
    </rPh>
    <rPh sb="2" eb="5">
      <t>キュウシュウリツ</t>
    </rPh>
    <phoneticPr fontId="11"/>
  </si>
  <si>
    <t>標準面積</t>
    <rPh sb="0" eb="2">
      <t>ヒョウジュン</t>
    </rPh>
    <rPh sb="2" eb="4">
      <t>メンセキ</t>
    </rPh>
    <phoneticPr fontId="11"/>
  </si>
  <si>
    <t>作物分類</t>
    <rPh sb="0" eb="2">
      <t>サクモツ</t>
    </rPh>
    <rPh sb="2" eb="4">
      <t>ブンルイ</t>
    </rPh>
    <phoneticPr fontId="11"/>
  </si>
  <si>
    <t>配布時</t>
    <rPh sb="0" eb="3">
      <t>ハイフジ</t>
    </rPh>
    <phoneticPr fontId="11"/>
  </si>
  <si>
    <t>非表示</t>
    <rPh sb="0" eb="3">
      <t>ヒヒョウジ</t>
    </rPh>
    <phoneticPr fontId="11"/>
  </si>
  <si>
    <t>表示</t>
    <rPh sb="0" eb="2">
      <t>ヒョウジ</t>
    </rPh>
    <phoneticPr fontId="11"/>
  </si>
  <si>
    <t>備考</t>
    <rPh sb="0" eb="2">
      <t>ビコウ</t>
    </rPh>
    <phoneticPr fontId="11"/>
  </si>
  <si>
    <t>農薬使用者暴露量の試験成績を用いる場合に、単位暴露量を入力。</t>
    <rPh sb="21" eb="23">
      <t>タンイ</t>
    </rPh>
    <rPh sb="23" eb="26">
      <t>バクロリョウ</t>
    </rPh>
    <rPh sb="27" eb="29">
      <t>ニュウリョク</t>
    </rPh>
    <phoneticPr fontId="11"/>
  </si>
  <si>
    <t>作物名がうまく引っ張って来られなかった時に利用。面積ではなく、分類を選択する。</t>
    <rPh sb="0" eb="2">
      <t>サクモツ</t>
    </rPh>
    <rPh sb="2" eb="3">
      <t>メイ</t>
    </rPh>
    <rPh sb="7" eb="8">
      <t>ヒ</t>
    </rPh>
    <rPh sb="9" eb="10">
      <t>パ</t>
    </rPh>
    <rPh sb="12" eb="13">
      <t>コ</t>
    </rPh>
    <rPh sb="19" eb="20">
      <t>トキ</t>
    </rPh>
    <rPh sb="21" eb="23">
      <t>リヨウ</t>
    </rPh>
    <rPh sb="24" eb="26">
      <t>メンセキ</t>
    </rPh>
    <rPh sb="31" eb="33">
      <t>ブンルイ</t>
    </rPh>
    <rPh sb="34" eb="36">
      <t>センタク</t>
    </rPh>
    <phoneticPr fontId="11"/>
  </si>
  <si>
    <t>「作物名エラーの場合」の、面積個別設定バージョン。</t>
    <rPh sb="1" eb="3">
      <t>サクモツ</t>
    </rPh>
    <rPh sb="3" eb="4">
      <t>メイ</t>
    </rPh>
    <rPh sb="8" eb="10">
      <t>バアイ</t>
    </rPh>
    <rPh sb="13" eb="15">
      <t>メンセキ</t>
    </rPh>
    <rPh sb="15" eb="17">
      <t>コベツ</t>
    </rPh>
    <rPh sb="17" eb="19">
      <t>セッテイ</t>
    </rPh>
    <phoneticPr fontId="11"/>
  </si>
  <si>
    <t>製剤情報の入力チェック。エラーの判別。</t>
    <rPh sb="0" eb="2">
      <t>セイザイ</t>
    </rPh>
    <rPh sb="2" eb="4">
      <t>ジョウホウ</t>
    </rPh>
    <rPh sb="5" eb="7">
      <t>ニュウリョク</t>
    </rPh>
    <rPh sb="16" eb="18">
      <t>ハンベツ</t>
    </rPh>
    <phoneticPr fontId="11"/>
  </si>
  <si>
    <t>使用方法ごとの入力チェック。エラーの判別。</t>
    <rPh sb="0" eb="2">
      <t>シヨウ</t>
    </rPh>
    <rPh sb="2" eb="4">
      <t>ホウホウ</t>
    </rPh>
    <rPh sb="7" eb="9">
      <t>ニュウリョク</t>
    </rPh>
    <rPh sb="18" eb="20">
      <t>ハンベツ</t>
    </rPh>
    <phoneticPr fontId="11"/>
  </si>
  <si>
    <t>プルダウンの情報は全てここに収載。製剤情報を反映して、選択肢が変わるようにしている。エラー表示が出る組み合わせもここにあり。</t>
    <rPh sb="6" eb="8">
      <t>ジョウホウ</t>
    </rPh>
    <rPh sb="9" eb="10">
      <t>スベ</t>
    </rPh>
    <rPh sb="14" eb="16">
      <t>シュウサイ</t>
    </rPh>
    <rPh sb="17" eb="19">
      <t>セイザイ</t>
    </rPh>
    <rPh sb="19" eb="21">
      <t>ジョウホウ</t>
    </rPh>
    <rPh sb="22" eb="24">
      <t>ハンエイ</t>
    </rPh>
    <rPh sb="27" eb="30">
      <t>センタクシ</t>
    </rPh>
    <rPh sb="31" eb="32">
      <t>カ</t>
    </rPh>
    <rPh sb="45" eb="47">
      <t>ヒョウジ</t>
    </rPh>
    <rPh sb="48" eb="49">
      <t>デ</t>
    </rPh>
    <rPh sb="50" eb="51">
      <t>ク</t>
    </rPh>
    <rPh sb="52" eb="53">
      <t>ア</t>
    </rPh>
    <phoneticPr fontId="11"/>
  </si>
  <si>
    <t>出力シートに引用する前の処理用タブ。</t>
    <rPh sb="0" eb="2">
      <t>シュツリョク</t>
    </rPh>
    <rPh sb="6" eb="8">
      <t>インヨウ</t>
    </rPh>
    <rPh sb="10" eb="11">
      <t>マエ</t>
    </rPh>
    <rPh sb="12" eb="15">
      <t>ショリヨウ</t>
    </rPh>
    <phoneticPr fontId="11"/>
  </si>
  <si>
    <t>⑧投下量(育苗箱/トレイ/ポットあたりの数値を入れない場合)</t>
    <rPh sb="1" eb="3">
      <t>トウカ</t>
    </rPh>
    <rPh sb="3" eb="4">
      <t>リョウ</t>
    </rPh>
    <rPh sb="5" eb="7">
      <t>イクビョウ</t>
    </rPh>
    <rPh sb="7" eb="8">
      <t>バコ</t>
    </rPh>
    <rPh sb="20" eb="22">
      <t>スウチ</t>
    </rPh>
    <rPh sb="23" eb="24">
      <t>イ</t>
    </rPh>
    <rPh sb="27" eb="29">
      <t>バアイ</t>
    </rPh>
    <phoneticPr fontId="11"/>
  </si>
  <si>
    <t>使用液量
（L/箱）</t>
    <rPh sb="0" eb="2">
      <t>シヨウ</t>
    </rPh>
    <rPh sb="2" eb="4">
      <t>エキリョウ</t>
    </rPh>
    <rPh sb="8" eb="9">
      <t>ハコ</t>
    </rPh>
    <phoneticPr fontId="11"/>
  </si>
  <si>
    <t>使用量
（g/箱）
粒剤等希釈しないもの</t>
    <rPh sb="0" eb="3">
      <t>シヨウリョウ</t>
    </rPh>
    <rPh sb="7" eb="8">
      <t>ハコ</t>
    </rPh>
    <rPh sb="10" eb="12">
      <t>リュウザイ</t>
    </rPh>
    <rPh sb="12" eb="13">
      <t>トウ</t>
    </rPh>
    <rPh sb="13" eb="15">
      <t>キシャク</t>
    </rPh>
    <phoneticPr fontId="11"/>
  </si>
  <si>
    <t>育苗箱/トレイ/ポットあたり</t>
    <phoneticPr fontId="11"/>
  </si>
  <si>
    <t>判定</t>
    <rPh sb="0" eb="2">
      <t>ハンテイ</t>
    </rPh>
    <phoneticPr fontId="11"/>
  </si>
  <si>
    <t>判定</t>
    <phoneticPr fontId="11"/>
  </si>
  <si>
    <t>希釈
倍数(倍)</t>
    <phoneticPr fontId="11"/>
  </si>
  <si>
    <t>投下
有効成分量
(g/10a)</t>
    <phoneticPr fontId="11"/>
  </si>
  <si>
    <t>投下
有効成分量
(g/箱)</t>
    <rPh sb="12" eb="13">
      <t>ハコ</t>
    </rPh>
    <phoneticPr fontId="11"/>
  </si>
  <si>
    <t>有効成分
含有率
(%)</t>
    <phoneticPr fontId="11"/>
  </si>
  <si>
    <t>有効成分
含有率
(%)</t>
    <phoneticPr fontId="11"/>
  </si>
  <si>
    <t>MAXROWの値→</t>
    <rPh sb="7" eb="8">
      <t>アタイ</t>
    </rPh>
    <phoneticPr fontId="11"/>
  </si>
  <si>
    <t>調製時の予測式</t>
    <phoneticPr fontId="11"/>
  </si>
  <si>
    <t>本剤の使用回数</t>
    <rPh sb="0" eb="2">
      <t>ホンザイ</t>
    </rPh>
    <rPh sb="3" eb="5">
      <t>シヨウ</t>
    </rPh>
    <rPh sb="5" eb="7">
      <t>カイスウ</t>
    </rPh>
    <phoneticPr fontId="11"/>
  </si>
  <si>
    <t>箱</t>
    <rPh sb="0" eb="1">
      <t>ハコ</t>
    </rPh>
    <phoneticPr fontId="11"/>
  </si>
  <si>
    <t>都道府県
50%ile
(箱)</t>
    <rPh sb="0" eb="4">
      <t>トドウフケン</t>
    </rPh>
    <rPh sb="13" eb="14">
      <t>ハコ</t>
    </rPh>
    <phoneticPr fontId="11"/>
  </si>
  <si>
    <t>１日平均作業面積(a)
あるいは
箱数（箱）</t>
    <rPh sb="0" eb="2">
      <t>イチニチ</t>
    </rPh>
    <rPh sb="2" eb="4">
      <t>ヘイキン</t>
    </rPh>
    <rPh sb="4" eb="6">
      <t>サギョウ</t>
    </rPh>
    <rPh sb="6" eb="8">
      <t>メンセキ</t>
    </rPh>
    <rPh sb="17" eb="18">
      <t>ハコ</t>
    </rPh>
    <rPh sb="18" eb="19">
      <t>スウ</t>
    </rPh>
    <rPh sb="20" eb="21">
      <t>ハコ</t>
    </rPh>
    <phoneticPr fontId="11"/>
  </si>
  <si>
    <t>【箱】</t>
    <rPh sb="1" eb="2">
      <t>ハコ</t>
    </rPh>
    <phoneticPr fontId="11"/>
  </si>
  <si>
    <t>都道府県
75%ile
(箱)</t>
    <phoneticPr fontId="11"/>
  </si>
  <si>
    <t>※箱</t>
    <rPh sb="1" eb="2">
      <t>ハコ</t>
    </rPh>
    <phoneticPr fontId="11"/>
  </si>
  <si>
    <t>１日標準
作業面積
(a)
あるいは
箱数（箱）</t>
    <phoneticPr fontId="11"/>
  </si>
  <si>
    <t>有効成分量（ｇ/day）</t>
    <phoneticPr fontId="11"/>
  </si>
  <si>
    <t>投下量(育苗箱/トレイ/ポットあたりの数値を入れない場合)</t>
    <phoneticPr fontId="11"/>
  </si>
  <si>
    <t>育苗箱/トレイ/ポットあたり</t>
    <phoneticPr fontId="11"/>
  </si>
  <si>
    <t>【採用】</t>
    <rPh sb="1" eb="3">
      <t>サイヨウ</t>
    </rPh>
    <phoneticPr fontId="11"/>
  </si>
  <si>
    <t>判定結果</t>
    <rPh sb="0" eb="2">
      <t>ハンテイ</t>
    </rPh>
    <rPh sb="2" eb="4">
      <t>ケッカ</t>
    </rPh>
    <phoneticPr fontId="11"/>
  </si>
  <si>
    <t>作物分類（＝BT)</t>
    <rPh sb="0" eb="2">
      <t>サクモツ</t>
    </rPh>
    <rPh sb="2" eb="4">
      <t>ブンルイ</t>
    </rPh>
    <phoneticPr fontId="11"/>
  </si>
  <si>
    <t>使用番号
（＝B）</t>
    <rPh sb="0" eb="2">
      <t>シヨウ</t>
    </rPh>
    <rPh sb="2" eb="4">
      <t>バンゴウ</t>
    </rPh>
    <phoneticPr fontId="11"/>
  </si>
  <si>
    <t>作物群分類
（＝AL）</t>
    <rPh sb="0" eb="2">
      <t>サクモツ</t>
    </rPh>
    <rPh sb="2" eb="3">
      <t>グン</t>
    </rPh>
    <rPh sb="3" eb="5">
      <t>ブンルイ</t>
    </rPh>
    <phoneticPr fontId="11"/>
  </si>
  <si>
    <t>1日標準作業面積</t>
    <rPh sb="1" eb="2">
      <t>ニチ</t>
    </rPh>
    <rPh sb="2" eb="4">
      <t>ヒョウジュン</t>
    </rPh>
    <rPh sb="4" eb="6">
      <t>サギョウ</t>
    </rPh>
    <rPh sb="6" eb="8">
      <t>メンセキ</t>
    </rPh>
    <phoneticPr fontId="11"/>
  </si>
  <si>
    <t>箱数（BX)</t>
    <rPh sb="0" eb="1">
      <t>ハコ</t>
    </rPh>
    <rPh sb="1" eb="2">
      <t>スウ</t>
    </rPh>
    <phoneticPr fontId="11"/>
  </si>
  <si>
    <t>出力シート（サブ）の作業セル</t>
    <rPh sb="0" eb="2">
      <t>シュツリョク</t>
    </rPh>
    <rPh sb="10" eb="12">
      <t>サギョウ</t>
    </rPh>
    <phoneticPr fontId="11"/>
  </si>
  <si>
    <t>投下
有効成分量
(g/10a)</t>
    <phoneticPr fontId="11"/>
  </si>
  <si>
    <t>1日あたり有効成分
投下量(g)
反復</t>
    <rPh sb="17" eb="19">
      <t>ハンプク</t>
    </rPh>
    <phoneticPr fontId="11"/>
  </si>
  <si>
    <t>1日あたり有効成分
投下量(g)
急性</t>
    <rPh sb="17" eb="19">
      <t>キュウセイ</t>
    </rPh>
    <phoneticPr fontId="11"/>
  </si>
  <si>
    <t>投下
有効成分量
(g/箱)</t>
    <rPh sb="12" eb="13">
      <t>ハコ</t>
    </rPh>
    <phoneticPr fontId="11"/>
  </si>
  <si>
    <t>g/10a</t>
    <phoneticPr fontId="11"/>
  </si>
  <si>
    <t>防護装備なし
反復</t>
    <rPh sb="0" eb="2">
      <t>ボウゴ</t>
    </rPh>
    <rPh sb="2" eb="4">
      <t>ソウビ</t>
    </rPh>
    <rPh sb="7" eb="9">
      <t>ハンプク</t>
    </rPh>
    <phoneticPr fontId="11"/>
  </si>
  <si>
    <t>防護装備なし
急性</t>
    <rPh sb="0" eb="2">
      <t>ボウゴ</t>
    </rPh>
    <rPh sb="2" eb="4">
      <t>ソウビ</t>
    </rPh>
    <rPh sb="7" eb="9">
      <t>キュウセイ</t>
    </rPh>
    <phoneticPr fontId="11"/>
  </si>
  <si>
    <t>（主要）の作業セル</t>
    <rPh sb="1" eb="3">
      <t>シュヨウ</t>
    </rPh>
    <rPh sb="5" eb="7">
      <t>サギョウ</t>
    </rPh>
    <phoneticPr fontId="11"/>
  </si>
  <si>
    <t>使用番号
（＝B）</t>
    <phoneticPr fontId="11"/>
  </si>
  <si>
    <t>防護装備あり
反復</t>
    <rPh sb="0" eb="2">
      <t>ボウゴ</t>
    </rPh>
    <rPh sb="2" eb="4">
      <t>ソウビ</t>
    </rPh>
    <rPh sb="7" eb="9">
      <t>ハンプク</t>
    </rPh>
    <phoneticPr fontId="11"/>
  </si>
  <si>
    <t>防護装備あり
急性</t>
    <rPh sb="0" eb="2">
      <t>ボウゴ</t>
    </rPh>
    <rPh sb="2" eb="4">
      <t>ソウビ</t>
    </rPh>
    <rPh sb="7" eb="9">
      <t>キュウセイ</t>
    </rPh>
    <phoneticPr fontId="11"/>
  </si>
  <si>
    <r>
      <t xml:space="preserve">作物群分類
</t>
    </r>
    <r>
      <rPr>
        <b/>
        <sz val="8"/>
        <rFont val="メイリオ"/>
        <family val="3"/>
        <charset val="128"/>
      </rPr>
      <t>（リストに名前があって空欄のときは０）</t>
    </r>
    <rPh sb="0" eb="2">
      <t>サクモツ</t>
    </rPh>
    <rPh sb="2" eb="3">
      <t>グン</t>
    </rPh>
    <rPh sb="3" eb="5">
      <t>ブンルイ</t>
    </rPh>
    <rPh sb="11" eb="13">
      <t>ナマエ</t>
    </rPh>
    <rPh sb="17" eb="19">
      <t>クウラン</t>
    </rPh>
    <phoneticPr fontId="11"/>
  </si>
  <si>
    <t>急性暴露のための作物分類
（BT）</t>
    <rPh sb="0" eb="2">
      <t>キュウセイ</t>
    </rPh>
    <rPh sb="2" eb="4">
      <t>バクロ</t>
    </rPh>
    <rPh sb="8" eb="10">
      <t>サクモツ</t>
    </rPh>
    <rPh sb="10" eb="12">
      <t>ブンルイ</t>
    </rPh>
    <phoneticPr fontId="11"/>
  </si>
  <si>
    <t>反復</t>
    <rPh sb="0" eb="2">
      <t>ハンプク</t>
    </rPh>
    <phoneticPr fontId="11"/>
  </si>
  <si>
    <t>急性</t>
    <rPh sb="0" eb="2">
      <t>キュウセイ</t>
    </rPh>
    <phoneticPr fontId="11"/>
  </si>
  <si>
    <t>箱数（AT）</t>
    <rPh sb="0" eb="1">
      <t>ハコ</t>
    </rPh>
    <rPh sb="1" eb="2">
      <t>カズ</t>
    </rPh>
    <phoneticPr fontId="11"/>
  </si>
  <si>
    <r>
      <t xml:space="preserve">面積
(AP20:AS20)
</t>
    </r>
    <r>
      <rPr>
        <sz val="9"/>
        <color theme="1"/>
        <rFont val="ＭＳ Ｐゴシック"/>
        <family val="3"/>
        <charset val="128"/>
        <scheme val="minor"/>
      </rPr>
      <t>育苗箱シナリオの時は都道府県50%ile値</t>
    </r>
    <rPh sb="0" eb="2">
      <t>メンセキ</t>
    </rPh>
    <rPh sb="15" eb="17">
      <t>イクビョウ</t>
    </rPh>
    <rPh sb="17" eb="18">
      <t>バコ</t>
    </rPh>
    <rPh sb="23" eb="24">
      <t>トキ</t>
    </rPh>
    <rPh sb="25" eb="29">
      <t>トドウフケン</t>
    </rPh>
    <rPh sb="35" eb="36">
      <t>アタイ</t>
    </rPh>
    <phoneticPr fontId="11"/>
  </si>
  <si>
    <t>↑除草剤・液＝11、除草剤・固＝101、not除草剤・液＝10、not除草剤・固＝100</t>
    <rPh sb="1" eb="4">
      <t>ジョソウザイ</t>
    </rPh>
    <rPh sb="5" eb="6">
      <t>エキ</t>
    </rPh>
    <rPh sb="10" eb="13">
      <t>ジョソウザイ</t>
    </rPh>
    <rPh sb="14" eb="15">
      <t>モトヨリ</t>
    </rPh>
    <rPh sb="23" eb="26">
      <t>ジョソウザイ</t>
    </rPh>
    <rPh sb="27" eb="28">
      <t>エキ</t>
    </rPh>
    <rPh sb="35" eb="38">
      <t>ジョソウザイ</t>
    </rPh>
    <rPh sb="39" eb="40">
      <t>モトヨリ</t>
    </rPh>
    <phoneticPr fontId="11"/>
  </si>
  <si>
    <t>・稲育苗箱、野菜のセル成形トレイ１箱またはペーパーポット１冊あたりの使用量の場合は箱あたりの使用量を入力する。</t>
    <rPh sb="1" eb="2">
      <t>イネ</t>
    </rPh>
    <rPh sb="2" eb="4">
      <t>イクビョウ</t>
    </rPh>
    <rPh sb="4" eb="5">
      <t>バコ</t>
    </rPh>
    <rPh sb="6" eb="8">
      <t>ヤサイ</t>
    </rPh>
    <rPh sb="11" eb="13">
      <t>セイケイ</t>
    </rPh>
    <rPh sb="17" eb="18">
      <t>ハコ</t>
    </rPh>
    <rPh sb="29" eb="30">
      <t>サツ</t>
    </rPh>
    <rPh sb="34" eb="37">
      <t>シヨウリョウ</t>
    </rPh>
    <rPh sb="38" eb="40">
      <t>バアイ</t>
    </rPh>
    <rPh sb="41" eb="42">
      <t>ハコ</t>
    </rPh>
    <rPh sb="46" eb="49">
      <t>シヨウリョウ</t>
    </rPh>
    <rPh sb="50" eb="52">
      <t>ニュウリョク</t>
    </rPh>
    <phoneticPr fontId="11"/>
  </si>
  <si>
    <t>平均面積</t>
    <rPh sb="0" eb="2">
      <t>ヘイキン</t>
    </rPh>
    <rPh sb="2" eb="4">
      <t>メンセキ</t>
    </rPh>
    <phoneticPr fontId="11"/>
  </si>
  <si>
    <t>投下量</t>
    <phoneticPr fontId="11"/>
  </si>
  <si>
    <t>（g/株）</t>
    <rPh sb="3" eb="4">
      <t>カブ</t>
    </rPh>
    <phoneticPr fontId="11"/>
  </si>
  <si>
    <t>（ml/株）</t>
    <rPh sb="4" eb="5">
      <t>カブ</t>
    </rPh>
    <phoneticPr fontId="11"/>
  </si>
  <si>
    <t>10 aあたり使用量</t>
    <rPh sb="7" eb="10">
      <t>シヨウリョウ</t>
    </rPh>
    <phoneticPr fontId="11"/>
  </si>
  <si>
    <t>(L/10a)</t>
    <phoneticPr fontId="11"/>
  </si>
  <si>
    <t>(kg/10a)</t>
    <phoneticPr fontId="11"/>
  </si>
  <si>
    <t>10 aあたり株数</t>
    <rPh sb="7" eb="9">
      <t>カブスウ</t>
    </rPh>
    <phoneticPr fontId="11"/>
  </si>
  <si>
    <t>（株/10a)</t>
    <rPh sb="1" eb="2">
      <t>カブ</t>
    </rPh>
    <phoneticPr fontId="11"/>
  </si>
  <si>
    <t>10 aあたり換算</t>
    <rPh sb="7" eb="9">
      <t>カンサン</t>
    </rPh>
    <phoneticPr fontId="11"/>
  </si>
  <si>
    <t>表示</t>
    <rPh sb="0" eb="2">
      <t>ヒョウジ</t>
    </rPh>
    <phoneticPr fontId="11"/>
  </si>
  <si>
    <t>9/22松井分析官のリクエストにより作成。</t>
    <rPh sb="4" eb="6">
      <t>マツイ</t>
    </rPh>
    <rPh sb="6" eb="9">
      <t>ブンセキカン</t>
    </rPh>
    <rPh sb="18" eb="20">
      <t>サクセイ</t>
    </rPh>
    <phoneticPr fontId="11"/>
  </si>
  <si>
    <t>計算にあたっては、「10 aあたり換算」シートを使用すること。10 aあたりの株数は補助資料の「単位面積当たり株数」を参照し、計算結果を「入力シート」の投下量の欄に転記すること。</t>
    <rPh sb="0" eb="2">
      <t>ケイサン</t>
    </rPh>
    <rPh sb="17" eb="19">
      <t>カンサン</t>
    </rPh>
    <rPh sb="24" eb="26">
      <t>シヨウ</t>
    </rPh>
    <rPh sb="39" eb="41">
      <t>カブスウ</t>
    </rPh>
    <rPh sb="63" eb="65">
      <t>ケイサン</t>
    </rPh>
    <rPh sb="65" eb="67">
      <t>ケッカ</t>
    </rPh>
    <rPh sb="69" eb="71">
      <t>ニュウリョク</t>
    </rPh>
    <rPh sb="76" eb="79">
      <t>トウカリョウ</t>
    </rPh>
    <rPh sb="80" eb="81">
      <t>ラン</t>
    </rPh>
    <rPh sb="82" eb="84">
      <t>テンキ</t>
    </rPh>
    <phoneticPr fontId="11"/>
  </si>
  <si>
    <t>同じ作物でも、育苗期に使用する場合と本圃で生育期等に使用する場合で選択する予測式が異なる場合があるため、予測式を選択する際は補助資料の「散布時の予測式」を参照すること。</t>
    <rPh sb="44" eb="46">
      <t>バアイ</t>
    </rPh>
    <rPh sb="52" eb="55">
      <t>ヨソクシキ</t>
    </rPh>
    <rPh sb="56" eb="58">
      <t>センタク</t>
    </rPh>
    <rPh sb="62" eb="64">
      <t>ホジョ</t>
    </rPh>
    <rPh sb="64" eb="66">
      <t>シリョウ</t>
    </rPh>
    <rPh sb="77" eb="79">
      <t>サンショウ</t>
    </rPh>
    <phoneticPr fontId="11"/>
  </si>
  <si>
    <t>選択欄の右に「ERROR」が表示されている時は選択に誤りがあるので選択内容を確認すること。</t>
    <rPh sb="0" eb="2">
      <t>センタク</t>
    </rPh>
    <rPh sb="2" eb="3">
      <t>ラン</t>
    </rPh>
    <rPh sb="4" eb="5">
      <t>ミギ</t>
    </rPh>
    <rPh sb="14" eb="16">
      <t>ヒョウジ</t>
    </rPh>
    <rPh sb="21" eb="22">
      <t>トキ</t>
    </rPh>
    <rPh sb="23" eb="25">
      <t>センタク</t>
    </rPh>
    <rPh sb="26" eb="27">
      <t>アヤマ</t>
    </rPh>
    <rPh sb="33" eb="35">
      <t>センタク</t>
    </rPh>
    <rPh sb="35" eb="37">
      <t>ナイヨウ</t>
    </rPh>
    <rPh sb="38" eb="40">
      <t>カクニン</t>
    </rPh>
    <phoneticPr fontId="11"/>
  </si>
  <si>
    <t>⑦作物名：適用表の適用作物名を正確に入力する。</t>
    <rPh sb="5" eb="7">
      <t>テキヨウ</t>
    </rPh>
    <rPh sb="7" eb="8">
      <t>ヒョウ</t>
    </rPh>
    <rPh sb="9" eb="11">
      <t>テキヨウ</t>
    </rPh>
    <rPh sb="11" eb="13">
      <t>サクモツ</t>
    </rPh>
    <rPh sb="13" eb="14">
      <t>メイ</t>
    </rPh>
    <rPh sb="15" eb="17">
      <t>セイカク</t>
    </rPh>
    <rPh sb="18" eb="20">
      <t>ニュウリョク</t>
    </rPh>
    <phoneticPr fontId="11"/>
  </si>
  <si>
    <t>ただし、適用作物名に（　　）がついている場合は、（　　）の内容を備考欄に入力すること。</t>
    <phoneticPr fontId="11"/>
  </si>
  <si>
    <t>使用番号（＝B)</t>
    <rPh sb="0" eb="2">
      <t>シヨウ</t>
    </rPh>
    <rPh sb="2" eb="4">
      <t>バンゴウ</t>
    </rPh>
    <phoneticPr fontId="11"/>
  </si>
  <si>
    <t>補助１</t>
    <rPh sb="0" eb="2">
      <t>ホジョ</t>
    </rPh>
    <phoneticPr fontId="11"/>
  </si>
  <si>
    <t>手散布
機械散布
育苗箱</t>
    <phoneticPr fontId="11"/>
  </si>
  <si>
    <t>手散布
機械散布
育苗箱
（＝Y）</t>
    <phoneticPr fontId="11"/>
  </si>
  <si>
    <t>「入力シート」タブの『出力シート作成』（オレンジ色のボタン）を押す。「出力シート作成　終わり」ボックスが出るまで待つ。</t>
    <rPh sb="1" eb="3">
      <t>ニュウリョク</t>
    </rPh>
    <rPh sb="11" eb="13">
      <t>シュツリョク</t>
    </rPh>
    <rPh sb="16" eb="18">
      <t>サクセイ</t>
    </rPh>
    <rPh sb="24" eb="25">
      <t>イロ</t>
    </rPh>
    <rPh sb="31" eb="32">
      <t>オ</t>
    </rPh>
    <rPh sb="35" eb="37">
      <t>シュツリョク</t>
    </rPh>
    <rPh sb="40" eb="42">
      <t>サクセイ</t>
    </rPh>
    <rPh sb="43" eb="44">
      <t>オ</t>
    </rPh>
    <rPh sb="52" eb="53">
      <t>デ</t>
    </rPh>
    <rPh sb="56" eb="57">
      <t>マ</t>
    </rPh>
    <phoneticPr fontId="11"/>
  </si>
  <si>
    <t>あけび</t>
    <phoneticPr fontId="11"/>
  </si>
  <si>
    <t>アマランサス</t>
    <phoneticPr fontId="11"/>
  </si>
  <si>
    <t>いたどり</t>
    <phoneticPr fontId="11"/>
  </si>
  <si>
    <t>うり科野菜</t>
    <phoneticPr fontId="11"/>
  </si>
  <si>
    <t>鱗茎類</t>
    <phoneticPr fontId="11"/>
  </si>
  <si>
    <t>えごま</t>
    <phoneticPr fontId="11"/>
  </si>
  <si>
    <t>えびすぐさ</t>
    <phoneticPr fontId="11"/>
  </si>
  <si>
    <t>かんぞう</t>
    <phoneticPr fontId="11"/>
  </si>
  <si>
    <t>キャラウエイ</t>
    <phoneticPr fontId="11"/>
  </si>
  <si>
    <t>グアバ</t>
    <phoneticPr fontId="11"/>
  </si>
  <si>
    <t>くこ</t>
    <phoneticPr fontId="11"/>
  </si>
  <si>
    <t>コリアンダー</t>
    <phoneticPr fontId="11"/>
  </si>
  <si>
    <t>さんしょう</t>
    <phoneticPr fontId="11"/>
  </si>
  <si>
    <t>シンフォリカルポス</t>
    <phoneticPr fontId="11"/>
  </si>
  <si>
    <t>ディル</t>
    <phoneticPr fontId="11"/>
  </si>
  <si>
    <t>てっぽうゆり</t>
    <phoneticPr fontId="11"/>
  </si>
  <si>
    <t>とちゅう</t>
    <phoneticPr fontId="11"/>
  </si>
  <si>
    <t>はすいも</t>
    <phoneticPr fontId="11"/>
  </si>
  <si>
    <t>はぶそう</t>
    <phoneticPr fontId="11"/>
  </si>
  <si>
    <t>はまぼうふう</t>
    <phoneticPr fontId="11"/>
  </si>
  <si>
    <t>ひば</t>
    <phoneticPr fontId="11"/>
  </si>
  <si>
    <t>フェンネル</t>
    <phoneticPr fontId="11"/>
  </si>
  <si>
    <t>ぺぽかぼちゃ</t>
    <phoneticPr fontId="11"/>
  </si>
  <si>
    <t>みょうが</t>
    <phoneticPr fontId="11"/>
  </si>
  <si>
    <t>やぶかんぞう</t>
    <phoneticPr fontId="11"/>
  </si>
  <si>
    <t>海野</t>
    <phoneticPr fontId="11"/>
  </si>
  <si>
    <t>四川搾菜</t>
    <phoneticPr fontId="11"/>
  </si>
  <si>
    <t>食用おおばこ</t>
    <phoneticPr fontId="11"/>
  </si>
  <si>
    <t>食用かえで</t>
    <phoneticPr fontId="11"/>
  </si>
  <si>
    <t>食用ききょう</t>
    <phoneticPr fontId="11"/>
  </si>
  <si>
    <t>食用さくら</t>
    <phoneticPr fontId="11"/>
  </si>
  <si>
    <t>食用つばき</t>
    <phoneticPr fontId="11"/>
  </si>
  <si>
    <t>食用べにばな</t>
    <phoneticPr fontId="11"/>
  </si>
  <si>
    <t>食用ほおのき</t>
    <phoneticPr fontId="11"/>
  </si>
  <si>
    <t>食用桑</t>
    <phoneticPr fontId="11"/>
  </si>
  <si>
    <t>水田作物、畑作物</t>
    <phoneticPr fontId="11"/>
  </si>
  <si>
    <t>庭園樹</t>
    <phoneticPr fontId="11"/>
  </si>
  <si>
    <t>晩柑類</t>
    <phoneticPr fontId="11"/>
  </si>
  <si>
    <t>1日標準作業面積</t>
    <rPh sb="1" eb="2">
      <t>ニチ</t>
    </rPh>
    <rPh sb="2" eb="4">
      <t>ヒョウジュン</t>
    </rPh>
    <rPh sb="4" eb="6">
      <t>サギョウ</t>
    </rPh>
    <rPh sb="6" eb="8">
      <t>メンセキ</t>
    </rPh>
    <phoneticPr fontId="25"/>
  </si>
  <si>
    <t>1日平均作業面積</t>
    <rPh sb="0" eb="2">
      <t>イチニチ</t>
    </rPh>
    <rPh sb="2" eb="4">
      <t>ヘイキン</t>
    </rPh>
    <rPh sb="4" eb="6">
      <t>サギョウ</t>
    </rPh>
    <rPh sb="6" eb="8">
      <t>メンセキ</t>
    </rPh>
    <phoneticPr fontId="25"/>
  </si>
  <si>
    <t>散布による暴露なし</t>
    <rPh sb="0" eb="2">
      <t>サンプ</t>
    </rPh>
    <rPh sb="5" eb="7">
      <t>バクロ</t>
    </rPh>
    <rPh sb="6" eb="7">
      <t>ロ</t>
    </rPh>
    <phoneticPr fontId="11"/>
  </si>
  <si>
    <t>調製作業による暴露なし</t>
    <rPh sb="0" eb="2">
      <t>チョウセイ</t>
    </rPh>
    <rPh sb="2" eb="4">
      <t>サギョウ</t>
    </rPh>
    <rPh sb="7" eb="9">
      <t>バクロ</t>
    </rPh>
    <phoneticPr fontId="11"/>
  </si>
  <si>
    <t/>
  </si>
  <si>
    <t>占有率計算</t>
    <rPh sb="0" eb="3">
      <t>センユウリツ</t>
    </rPh>
    <rPh sb="3" eb="5">
      <t>ケイサン</t>
    </rPh>
    <phoneticPr fontId="11"/>
  </si>
  <si>
    <t>％AOEL</t>
    <phoneticPr fontId="11"/>
  </si>
  <si>
    <t>％AAOEL</t>
    <phoneticPr fontId="11"/>
  </si>
  <si>
    <t>防護装備なし</t>
    <rPh sb="0" eb="2">
      <t>ボウゴ</t>
    </rPh>
    <rPh sb="2" eb="4">
      <t>ソウビ</t>
    </rPh>
    <phoneticPr fontId="11"/>
  </si>
  <si>
    <t>防護装備あり</t>
    <rPh sb="0" eb="2">
      <t>ボウゴ</t>
    </rPh>
    <rPh sb="2" eb="4">
      <t>ソウビ</t>
    </rPh>
    <phoneticPr fontId="11"/>
  </si>
  <si>
    <t>ぎょうじゃにんにく</t>
    <phoneticPr fontId="11"/>
  </si>
  <si>
    <t>野菜（平面）</t>
    <phoneticPr fontId="11"/>
  </si>
  <si>
    <t>野菜（平面）</t>
    <phoneticPr fontId="11"/>
  </si>
  <si>
    <t>その他野菜</t>
    <rPh sb="2" eb="3">
      <t>タ</t>
    </rPh>
    <rPh sb="3" eb="5">
      <t>ヤサイ</t>
    </rPh>
    <phoneticPr fontId="11"/>
  </si>
  <si>
    <t>その他野菜</t>
    <phoneticPr fontId="11"/>
  </si>
  <si>
    <t>うり科果菜類</t>
    <rPh sb="2" eb="3">
      <t>カ</t>
    </rPh>
    <rPh sb="3" eb="5">
      <t>カサイ</t>
    </rPh>
    <rPh sb="5" eb="6">
      <t>ルイ</t>
    </rPh>
    <phoneticPr fontId="25"/>
  </si>
  <si>
    <t>おらんだわれもこう</t>
    <phoneticPr fontId="11"/>
  </si>
  <si>
    <t>暴露予測量のAOELおよびAAOEL占有率（％AOEL、％AAOEL）が100％を超えないことを確認。</t>
    <rPh sb="0" eb="2">
      <t>バクロ</t>
    </rPh>
    <rPh sb="41" eb="42">
      <t>コ</t>
    </rPh>
    <rPh sb="48" eb="50">
      <t>カクニン</t>
    </rPh>
    <phoneticPr fontId="11"/>
  </si>
  <si>
    <t>1日の作業面積を個別に設定する場合に入力。(2020/01/22版から表示)</t>
    <rPh sb="18" eb="20">
      <t>ニュウリョク</t>
    </rPh>
    <rPh sb="32" eb="33">
      <t>バン</t>
    </rPh>
    <rPh sb="35" eb="37">
      <t>ヒョウジ</t>
    </rPh>
    <phoneticPr fontId="11"/>
  </si>
  <si>
    <t>・１株あたりの使用量の場合は、10 aあたり使用量を算出し、入力する。</t>
    <phoneticPr fontId="11"/>
  </si>
  <si>
    <t>野菜（立体）</t>
    <rPh sb="3" eb="5">
      <t>リッタイ</t>
    </rPh>
    <phoneticPr fontId="11"/>
  </si>
  <si>
    <r>
      <t>野菜（</t>
    </r>
    <r>
      <rPr>
        <sz val="11"/>
        <color rgb="FFFF0000"/>
        <rFont val="ＭＳ Ｐゴシック"/>
        <family val="3"/>
        <charset val="128"/>
      </rPr>
      <t>立体</t>
    </r>
    <r>
      <rPr>
        <sz val="11"/>
        <rFont val="ＭＳ Ｐゴシック"/>
        <family val="3"/>
        <charset val="128"/>
      </rPr>
      <t>）</t>
    </r>
    <rPh sb="3" eb="5">
      <t>リッタイ</t>
    </rPh>
    <phoneticPr fontId="11"/>
  </si>
  <si>
    <t>なす科果菜類</t>
    <phoneticPr fontId="11"/>
  </si>
  <si>
    <r>
      <t>【補助シート２】</t>
    </r>
    <r>
      <rPr>
        <b/>
        <u/>
        <sz val="12"/>
        <color theme="1"/>
        <rFont val="メイリオ"/>
        <family val="3"/>
        <charset val="128"/>
      </rPr>
      <t>任意の面積を計算に用いる場合</t>
    </r>
    <rPh sb="8" eb="10">
      <t>ニンイ</t>
    </rPh>
    <rPh sb="11" eb="13">
      <t>メンセキ</t>
    </rPh>
    <rPh sb="14" eb="16">
      <t>ケイサン</t>
    </rPh>
    <rPh sb="17" eb="18">
      <t>モチ</t>
    </rPh>
    <rPh sb="20" eb="22">
      <t>バアイ</t>
    </rPh>
    <phoneticPr fontId="11"/>
  </si>
  <si>
    <t>※入力した面積は、規定の面積に代えて、１日平均作業面積及び１日標準作業面積に利用される。</t>
    <rPh sb="9" eb="11">
      <t>キテイ</t>
    </rPh>
    <rPh sb="12" eb="14">
      <t>メンセキ</t>
    </rPh>
    <rPh sb="15" eb="16">
      <t>カ</t>
    </rPh>
    <phoneticPr fontId="11"/>
  </si>
  <si>
    <t>※それぞれの部位について、デフォルト値に代えて入力した単位暴露量を用いて計算が行われる。</t>
    <phoneticPr fontId="11"/>
  </si>
  <si>
    <t>「補助２」で、1日作業面積を入力する。</t>
    <rPh sb="1" eb="3">
      <t>ホジョ</t>
    </rPh>
    <phoneticPr fontId="11"/>
  </si>
  <si>
    <t>「補助２」は、リスク低減措置（１本制限）によるAOEL・AAOELの適合性を確認する際に使用する。</t>
    <rPh sb="1" eb="3">
      <t>ホジョ</t>
    </rPh>
    <rPh sb="10" eb="12">
      <t>テイゲン</t>
    </rPh>
    <rPh sb="12" eb="14">
      <t>ソチ</t>
    </rPh>
    <rPh sb="16" eb="17">
      <t>ホン</t>
    </rPh>
    <rPh sb="17" eb="19">
      <t>セイゲン</t>
    </rPh>
    <rPh sb="34" eb="37">
      <t>テキゴウセイ</t>
    </rPh>
    <rPh sb="38" eb="40">
      <t>カクニン</t>
    </rPh>
    <rPh sb="42" eb="43">
      <t>サイ</t>
    </rPh>
    <rPh sb="44" eb="46">
      <t>シヨウ</t>
    </rPh>
    <phoneticPr fontId="11"/>
  </si>
  <si>
    <t>複数の使用番号について値を入力する場合は、どの使用番号における1日有効成分投下量も同一になるように入力する面積を予め計算してから入力すること。</t>
    <rPh sb="0" eb="2">
      <t>フクスウ</t>
    </rPh>
    <rPh sb="3" eb="5">
      <t>シヨウ</t>
    </rPh>
    <rPh sb="5" eb="7">
      <t>バンゴウ</t>
    </rPh>
    <rPh sb="11" eb="12">
      <t>アタイ</t>
    </rPh>
    <rPh sb="13" eb="15">
      <t>ニュウリョク</t>
    </rPh>
    <rPh sb="17" eb="19">
      <t>バアイ</t>
    </rPh>
    <rPh sb="33" eb="35">
      <t>ユウコウ</t>
    </rPh>
    <rPh sb="35" eb="37">
      <t>セイブン</t>
    </rPh>
    <phoneticPr fontId="11"/>
  </si>
  <si>
    <t>入力した面積は、１日平均作業面積及び１日標準作業面積に利用される。１日平均作業面積のデフォルト値の方が小さければ、デフォルト値を利用して計算する。</t>
    <rPh sb="34" eb="35">
      <t>ニチ</t>
    </rPh>
    <rPh sb="35" eb="37">
      <t>ヘイキン</t>
    </rPh>
    <rPh sb="37" eb="39">
      <t>サギョウ</t>
    </rPh>
    <rPh sb="39" eb="41">
      <t>メンセキ</t>
    </rPh>
    <rPh sb="64" eb="66">
      <t>リヨウ</t>
    </rPh>
    <phoneticPr fontId="11"/>
  </si>
  <si>
    <t>任意の面積を用いる項目について、１行ごとに使用番号と面積を入力する。</t>
    <rPh sb="0" eb="2">
      <t>ニンイ</t>
    </rPh>
    <rPh sb="3" eb="5">
      <t>メンセキ</t>
    </rPh>
    <rPh sb="6" eb="7">
      <t>モチ</t>
    </rPh>
    <rPh sb="9" eb="11">
      <t>コウモク</t>
    </rPh>
    <rPh sb="17" eb="18">
      <t>ギョウ</t>
    </rPh>
    <rPh sb="26" eb="28">
      <t>メンセキ</t>
    </rPh>
    <rPh sb="29" eb="31">
      <t>ニュウリョク</t>
    </rPh>
    <phoneticPr fontId="11"/>
  </si>
  <si>
    <t>複数の使用番号に同じ結果を利用する場合は、複数行に入力する。</t>
    <rPh sb="0" eb="2">
      <t>フクスウ</t>
    </rPh>
    <rPh sb="3" eb="5">
      <t>シヨウ</t>
    </rPh>
    <rPh sb="5" eb="7">
      <t>バンゴウ</t>
    </rPh>
    <rPh sb="8" eb="9">
      <t>オナ</t>
    </rPh>
    <rPh sb="10" eb="12">
      <t>ケッカ</t>
    </rPh>
    <rPh sb="13" eb="15">
      <t>リヨウ</t>
    </rPh>
    <rPh sb="17" eb="19">
      <t>バアイ</t>
    </rPh>
    <rPh sb="21" eb="23">
      <t>フクスウ</t>
    </rPh>
    <rPh sb="23" eb="24">
      <t>ギョウ</t>
    </rPh>
    <rPh sb="25" eb="27">
      <t>ニュウリョク</t>
    </rPh>
    <phoneticPr fontId="11"/>
  </si>
  <si>
    <t>「出力シート（主要）」で、防護装備を選択する。</t>
    <rPh sb="13" eb="15">
      <t>ボウゴ</t>
    </rPh>
    <rPh sb="15" eb="17">
      <t>ソウビ</t>
    </rPh>
    <rPh sb="18" eb="20">
      <t>センタク</t>
    </rPh>
    <phoneticPr fontId="11"/>
  </si>
  <si>
    <t>保護面とマスクは同時に選択することはできない。選択した場合、セルが青くなるので、どちらかを修正する。</t>
    <rPh sb="0" eb="2">
      <t>ホゴ</t>
    </rPh>
    <rPh sb="2" eb="3">
      <t>メン</t>
    </rPh>
    <rPh sb="8" eb="10">
      <t>ドウジ</t>
    </rPh>
    <rPh sb="11" eb="13">
      <t>センタク</t>
    </rPh>
    <rPh sb="23" eb="25">
      <t>センタク</t>
    </rPh>
    <rPh sb="27" eb="29">
      <t>バアイ</t>
    </rPh>
    <rPh sb="33" eb="34">
      <t>アオ</t>
    </rPh>
    <rPh sb="45" eb="47">
      <t>シュウセイ</t>
    </rPh>
    <phoneticPr fontId="11"/>
  </si>
  <si>
    <t>「除草剤_選択」ボタンは、入力途中でもクリックすることができる。</t>
    <rPh sb="1" eb="4">
      <t>ジョソウザイ</t>
    </rPh>
    <rPh sb="5" eb="7">
      <t>センタク</t>
    </rPh>
    <rPh sb="13" eb="15">
      <t>ニュウリョク</t>
    </rPh>
    <rPh sb="15" eb="17">
      <t>トチュウ</t>
    </rPh>
    <phoneticPr fontId="11"/>
  </si>
  <si>
    <t>選択を取り消したい場合は、再度「除草剤＿選択」ボタンをクリックし、選択し直す。</t>
    <rPh sb="0" eb="2">
      <t>センタク</t>
    </rPh>
    <rPh sb="3" eb="4">
      <t>ト</t>
    </rPh>
    <rPh sb="5" eb="6">
      <t>ケ</t>
    </rPh>
    <rPh sb="9" eb="11">
      <t>バアイ</t>
    </rPh>
    <rPh sb="13" eb="15">
      <t>サイド</t>
    </rPh>
    <rPh sb="16" eb="19">
      <t>ジョソウザイ</t>
    </rPh>
    <rPh sb="20" eb="22">
      <t>センタク</t>
    </rPh>
    <rPh sb="33" eb="35">
      <t>センタク</t>
    </rPh>
    <rPh sb="36" eb="37">
      <t>ナオ</t>
    </rPh>
    <phoneticPr fontId="11"/>
  </si>
  <si>
    <t>・除草剤を選択する場合
⑧投下量の入力対象が薬量、希釈水量、使用量になります。また、出力シート（主要）の「①製剤情報」「種類・名称」の欄に「（除草剤）」の表記が追加される。</t>
    <rPh sb="1" eb="4">
      <t>ジョソウザイ</t>
    </rPh>
    <rPh sb="5" eb="7">
      <t>センタク</t>
    </rPh>
    <rPh sb="9" eb="11">
      <t>バアイ</t>
    </rPh>
    <rPh sb="13" eb="16">
      <t>トウカリョウ</t>
    </rPh>
    <rPh sb="17" eb="19">
      <t>ニュウリョク</t>
    </rPh>
    <rPh sb="19" eb="21">
      <t>タイショウ</t>
    </rPh>
    <rPh sb="22" eb="24">
      <t>ヤクリョウ</t>
    </rPh>
    <rPh sb="25" eb="27">
      <t>キシャク</t>
    </rPh>
    <rPh sb="27" eb="29">
      <t>スイリョウ</t>
    </rPh>
    <rPh sb="30" eb="33">
      <t>シヨウリョウ</t>
    </rPh>
    <phoneticPr fontId="11"/>
  </si>
  <si>
    <t>・除草剤を選択しない場合
⑧投下量の入力対象が希釈倍数、使用液量、使用量になる。</t>
    <rPh sb="1" eb="4">
      <t>ジョソウザイ</t>
    </rPh>
    <rPh sb="5" eb="7">
      <t>センタク</t>
    </rPh>
    <rPh sb="10" eb="12">
      <t>バアイ</t>
    </rPh>
    <rPh sb="14" eb="17">
      <t>トウカリョウ</t>
    </rPh>
    <rPh sb="18" eb="20">
      <t>ニュウリョク</t>
    </rPh>
    <rPh sb="20" eb="22">
      <t>タイショウ</t>
    </rPh>
    <rPh sb="23" eb="25">
      <t>キシャク</t>
    </rPh>
    <rPh sb="25" eb="27">
      <t>バイスウ</t>
    </rPh>
    <rPh sb="28" eb="30">
      <t>シヨウ</t>
    </rPh>
    <rPh sb="30" eb="31">
      <t>エキ</t>
    </rPh>
    <rPh sb="31" eb="32">
      <t>リョウ</t>
    </rPh>
    <rPh sb="33" eb="36">
      <t>シヨウリョウ</t>
    </rPh>
    <phoneticPr fontId="11"/>
  </si>
  <si>
    <t>製剤の剤型から判断し、選択することができない散布モデルを選択している場合は、出力シートは作成されない。エラー表示が出ている項目を再確認し、修正する。</t>
    <rPh sb="0" eb="2">
      <t>セイザイ</t>
    </rPh>
    <rPh sb="3" eb="5">
      <t>ザイケイ</t>
    </rPh>
    <rPh sb="7" eb="9">
      <t>ハンダン</t>
    </rPh>
    <rPh sb="11" eb="13">
      <t>センタク</t>
    </rPh>
    <rPh sb="22" eb="24">
      <t>サンプ</t>
    </rPh>
    <rPh sb="28" eb="30">
      <t>センタク</t>
    </rPh>
    <rPh sb="34" eb="36">
      <t>バアイ</t>
    </rPh>
    <rPh sb="38" eb="40">
      <t>シュツリョク</t>
    </rPh>
    <rPh sb="44" eb="46">
      <t>サクセイ</t>
    </rPh>
    <rPh sb="54" eb="56">
      <t>ヒョウジ</t>
    </rPh>
    <rPh sb="57" eb="58">
      <t>デ</t>
    </rPh>
    <rPh sb="61" eb="63">
      <t>コウモク</t>
    </rPh>
    <rPh sb="64" eb="67">
      <t>サイカクニン</t>
    </rPh>
    <rPh sb="69" eb="71">
      <t>シュウセイ</t>
    </rPh>
    <phoneticPr fontId="11"/>
  </si>
  <si>
    <t>暴露量がAOELおよびAAOEL占有率（％AOEL、％AAOEL）が100％を超えている場合、リスク低減措置（手順７、手順８）を講じる。</t>
    <rPh sb="0" eb="2">
      <t>バクロ</t>
    </rPh>
    <rPh sb="2" eb="3">
      <t>リョウ</t>
    </rPh>
    <rPh sb="39" eb="40">
      <t>コ</t>
    </rPh>
    <rPh sb="44" eb="46">
      <t>バアイ</t>
    </rPh>
    <rPh sb="50" eb="52">
      <t>テイゲン</t>
    </rPh>
    <rPh sb="52" eb="54">
      <t>ソチ</t>
    </rPh>
    <rPh sb="55" eb="57">
      <t>テジュン</t>
    </rPh>
    <rPh sb="59" eb="61">
      <t>テジュン</t>
    </rPh>
    <rPh sb="64" eb="65">
      <t>コウ</t>
    </rPh>
    <phoneticPr fontId="11"/>
  </si>
  <si>
    <t>ver</t>
    <phoneticPr fontId="11"/>
  </si>
  <si>
    <t>・出力シート（主要）不具合の修正（四捨五入の表示）</t>
    <rPh sb="1" eb="3">
      <t>シュツリョク</t>
    </rPh>
    <rPh sb="7" eb="9">
      <t>シュヨウ</t>
    </rPh>
    <rPh sb="10" eb="13">
      <t>フグアイ</t>
    </rPh>
    <rPh sb="14" eb="16">
      <t>シュウセイ</t>
    </rPh>
    <rPh sb="17" eb="21">
      <t>シシャゴニュウ</t>
    </rPh>
    <rPh sb="22" eb="24">
      <t>ヒョウジ</t>
    </rPh>
    <phoneticPr fontId="11"/>
  </si>
  <si>
    <t>・出力シート（サブ）不具合の修正（使用番号63以降の表示不備）</t>
    <rPh sb="1" eb="3">
      <t>シュツリョク</t>
    </rPh>
    <rPh sb="10" eb="13">
      <t>フグアイ</t>
    </rPh>
    <rPh sb="14" eb="16">
      <t>シュウセイ</t>
    </rPh>
    <rPh sb="17" eb="19">
      <t>シヨウ</t>
    </rPh>
    <rPh sb="19" eb="21">
      <t>バンゴウ</t>
    </rPh>
    <rPh sb="23" eb="25">
      <t>イコウ</t>
    </rPh>
    <rPh sb="26" eb="28">
      <t>ヒョウジ</t>
    </rPh>
    <rPh sb="28" eb="30">
      <t>フビ</t>
    </rPh>
    <phoneticPr fontId="11"/>
  </si>
  <si>
    <t>・参照する面積分類の修正</t>
    <rPh sb="1" eb="3">
      <t>サンショウ</t>
    </rPh>
    <rPh sb="5" eb="7">
      <t>メンセキ</t>
    </rPh>
    <rPh sb="7" eb="9">
      <t>ブンルイ</t>
    </rPh>
    <rPh sb="10" eb="12">
      <t>シュウセイ</t>
    </rPh>
    <phoneticPr fontId="11"/>
  </si>
  <si>
    <t>・補助1シートの項目修正</t>
    <rPh sb="1" eb="3">
      <t>ホジョ</t>
    </rPh>
    <rPh sb="8" eb="10">
      <t>コウモク</t>
    </rPh>
    <rPh sb="10" eb="12">
      <t>シュウセイ</t>
    </rPh>
    <phoneticPr fontId="11"/>
  </si>
  <si>
    <t>・補助2シートの追加</t>
    <rPh sb="1" eb="3">
      <t>ホジョ</t>
    </rPh>
    <rPh sb="8" eb="10">
      <t>ツイカ</t>
    </rPh>
    <phoneticPr fontId="11"/>
  </si>
  <si>
    <t xml:space="preserve"> 初版</t>
    <rPh sb="1" eb="3">
      <t>ショハン</t>
    </rPh>
    <phoneticPr fontId="11"/>
  </si>
  <si>
    <t>修正点</t>
    <rPh sb="0" eb="3">
      <t>シュウセイテン</t>
    </rPh>
    <phoneticPr fontId="11"/>
  </si>
  <si>
    <t>例）総使用回数が３回以内の場合は、セルに「3」のみ入力する。「3回」とはしない。</t>
    <rPh sb="0" eb="1">
      <t>レイ</t>
    </rPh>
    <rPh sb="2" eb="3">
      <t>ソウ</t>
    </rPh>
    <rPh sb="3" eb="5">
      <t>シヨウ</t>
    </rPh>
    <rPh sb="5" eb="7">
      <t>カイスウ</t>
    </rPh>
    <rPh sb="9" eb="10">
      <t>カイ</t>
    </rPh>
    <rPh sb="10" eb="12">
      <t>イナイ</t>
    </rPh>
    <rPh sb="13" eb="15">
      <t>バアイ</t>
    </rPh>
    <rPh sb="25" eb="27">
      <t>ニュウリョク</t>
    </rPh>
    <rPh sb="32" eb="33">
      <t>カイ</t>
    </rPh>
    <phoneticPr fontId="11"/>
  </si>
  <si>
    <t>⑪評価に用いた使用回数（回）</t>
    <rPh sb="1" eb="3">
      <t>ヒョウカ</t>
    </rPh>
    <rPh sb="4" eb="5">
      <t>モチ</t>
    </rPh>
    <rPh sb="12" eb="13">
      <t>カイ</t>
    </rPh>
    <phoneticPr fontId="11"/>
  </si>
  <si>
    <t>⑪評価に用いた使用回数：有効成分の種類ごとの総使用回数を入力する。</t>
    <rPh sb="1" eb="3">
      <t>ヒョウカ</t>
    </rPh>
    <rPh sb="4" eb="5">
      <t>モチ</t>
    </rPh>
    <rPh sb="7" eb="9">
      <t>シヨウ</t>
    </rPh>
    <rPh sb="12" eb="14">
      <t>ユウコウ</t>
    </rPh>
    <rPh sb="14" eb="16">
      <t>セイブン</t>
    </rPh>
    <rPh sb="17" eb="19">
      <t>シュルイ</t>
    </rPh>
    <rPh sb="22" eb="23">
      <t>ソウ</t>
    </rPh>
    <rPh sb="23" eb="25">
      <t>シヨウ</t>
    </rPh>
    <rPh sb="25" eb="27">
      <t>カイスウ</t>
    </rPh>
    <rPh sb="28" eb="30">
      <t>ニュウリョク</t>
    </rPh>
    <phoneticPr fontId="11"/>
  </si>
  <si>
    <t>・作物追加</t>
    <rPh sb="1" eb="3">
      <t>サクモツ</t>
    </rPh>
    <rPh sb="3" eb="5">
      <t>ツイカ</t>
    </rPh>
    <phoneticPr fontId="11"/>
  </si>
  <si>
    <t>その他果樹</t>
    <rPh sb="2" eb="3">
      <t>タ</t>
    </rPh>
    <rPh sb="3" eb="5">
      <t>カジュ</t>
    </rPh>
    <phoneticPr fontId="18"/>
  </si>
  <si>
    <t>いも類</t>
    <rPh sb="2" eb="3">
      <t>ルイ</t>
    </rPh>
    <phoneticPr fontId="18"/>
  </si>
  <si>
    <t>野菜（平面）</t>
    <rPh sb="0" eb="2">
      <t>ヤサイ</t>
    </rPh>
    <rPh sb="3" eb="5">
      <t>ヘイメン</t>
    </rPh>
    <phoneticPr fontId="11"/>
  </si>
  <si>
    <t>葉菜類</t>
    <rPh sb="0" eb="3">
      <t>ヨウサイルイ</t>
    </rPh>
    <phoneticPr fontId="11"/>
  </si>
  <si>
    <t>食用リナリア</t>
  </si>
  <si>
    <t>その他野菜</t>
    <rPh sb="2" eb="3">
      <t>タ</t>
    </rPh>
    <rPh sb="3" eb="5">
      <t>ヤサイ</t>
    </rPh>
    <phoneticPr fontId="18"/>
  </si>
  <si>
    <t>ローゼル</t>
  </si>
  <si>
    <t>花月</t>
  </si>
  <si>
    <t>カカオ</t>
  </si>
  <si>
    <t>コーヒーノキ</t>
  </si>
  <si>
    <t>キャッサバ</t>
  </si>
  <si>
    <t>パースニップ</t>
  </si>
  <si>
    <t>エホバク</t>
  </si>
  <si>
    <t>ツノニガウリ</t>
  </si>
  <si>
    <t>飯田冬菜</t>
  </si>
  <si>
    <t>潮江菜</t>
  </si>
  <si>
    <t>ごまな</t>
  </si>
  <si>
    <t>エルバステラ</t>
  </si>
  <si>
    <t>ストリドーロ</t>
  </si>
  <si>
    <t>食用あさがお</t>
  </si>
  <si>
    <t>食用アリッサム</t>
  </si>
  <si>
    <t>食用トルコギキョウ</t>
  </si>
  <si>
    <t>食用ヒメヒマワリ</t>
  </si>
  <si>
    <t>食用ベゴニア</t>
  </si>
  <si>
    <t>食用モモイロタンポポ</t>
  </si>
  <si>
    <t>食用サボテン</t>
  </si>
  <si>
    <t>その他野菜</t>
  </si>
  <si>
    <t>観賞用ジャノヒゲ</t>
  </si>
  <si>
    <t>紅まどんな</t>
  </si>
  <si>
    <t>② 評価対象有効成分：本シートで評価する有効成分名を入力する。</t>
    <rPh sb="2" eb="4">
      <t>ヒョウカ</t>
    </rPh>
    <rPh sb="4" eb="6">
      <t>タイショウ</t>
    </rPh>
    <rPh sb="6" eb="8">
      <t>ユウコウ</t>
    </rPh>
    <rPh sb="8" eb="10">
      <t>セイブン</t>
    </rPh>
    <rPh sb="11" eb="12">
      <t>ホン</t>
    </rPh>
    <rPh sb="16" eb="18">
      <t>ヒョウカ</t>
    </rPh>
    <rPh sb="20" eb="22">
      <t>ユウコウ</t>
    </rPh>
    <rPh sb="22" eb="24">
      <t>セイブン</t>
    </rPh>
    <rPh sb="24" eb="25">
      <t>メイ</t>
    </rPh>
    <rPh sb="26" eb="28">
      <t>ニュウリョク</t>
    </rPh>
    <phoneticPr fontId="11"/>
  </si>
  <si>
    <t>「出力シート（主要）」の防護装備なしの暴露量計算結果（反復、急性）に数値が表示されていることを確認する。</t>
    <rPh sb="1" eb="3">
      <t>シュツリョク</t>
    </rPh>
    <rPh sb="7" eb="9">
      <t>シュヨウ</t>
    </rPh>
    <rPh sb="12" eb="14">
      <t>ボウゴ</t>
    </rPh>
    <rPh sb="14" eb="16">
      <t>ソウビ</t>
    </rPh>
    <rPh sb="19" eb="22">
      <t>バクロリョウ</t>
    </rPh>
    <rPh sb="22" eb="24">
      <t>ケイサン</t>
    </rPh>
    <rPh sb="24" eb="26">
      <t>ケッカ</t>
    </rPh>
    <rPh sb="27" eb="29">
      <t>ハンプク</t>
    </rPh>
    <rPh sb="30" eb="32">
      <t>キュウセイ</t>
    </rPh>
    <rPh sb="34" eb="36">
      <t>スウチ</t>
    </rPh>
    <rPh sb="37" eb="39">
      <t>ヒョウジ</t>
    </rPh>
    <rPh sb="47" eb="49">
      <t>カクニン</t>
    </rPh>
    <phoneticPr fontId="11"/>
  </si>
  <si>
    <t>・入力内容の変更（使用回数について）</t>
    <phoneticPr fontId="11"/>
  </si>
  <si>
    <r>
      <rPr>
        <sz val="10"/>
        <color theme="1"/>
        <rFont val="ＭＳ 明朝"/>
        <family val="1"/>
        <charset val="128"/>
      </rPr>
      <t>①</t>
    </r>
    <r>
      <rPr>
        <sz val="10"/>
        <color theme="1"/>
        <rFont val="Times New Roman"/>
        <family val="1"/>
      </rPr>
      <t xml:space="preserve"> </t>
    </r>
    <r>
      <rPr>
        <sz val="10"/>
        <color theme="1"/>
        <rFont val="ＭＳ 明朝"/>
        <family val="1"/>
        <charset val="128"/>
      </rPr>
      <t>製剤情報</t>
    </r>
    <rPh sb="2" eb="4">
      <t>セイザイ</t>
    </rPh>
    <rPh sb="4" eb="6">
      <t>ジョウホウ</t>
    </rPh>
    <phoneticPr fontId="11"/>
  </si>
  <si>
    <r>
      <rPr>
        <sz val="10"/>
        <color theme="1"/>
        <rFont val="ＭＳ 明朝"/>
        <family val="1"/>
        <charset val="128"/>
      </rPr>
      <t>種類・名称</t>
    </r>
    <rPh sb="0" eb="2">
      <t>シュルイ</t>
    </rPh>
    <rPh sb="3" eb="5">
      <t>メイショウ</t>
    </rPh>
    <phoneticPr fontId="11"/>
  </si>
  <si>
    <r>
      <rPr>
        <sz val="10"/>
        <color theme="1"/>
        <rFont val="ＭＳ 明朝"/>
        <family val="1"/>
        <charset val="128"/>
      </rPr>
      <t>②</t>
    </r>
    <r>
      <rPr>
        <sz val="10"/>
        <color theme="1"/>
        <rFont val="Times New Roman"/>
        <family val="1"/>
      </rPr>
      <t xml:space="preserve"> </t>
    </r>
    <r>
      <rPr>
        <sz val="10"/>
        <color theme="1"/>
        <rFont val="ＭＳ 明朝"/>
        <family val="1"/>
        <charset val="128"/>
      </rPr>
      <t>評価対象有効成分</t>
    </r>
    <rPh sb="2" eb="4">
      <t>ヒョウカ</t>
    </rPh>
    <rPh sb="4" eb="6">
      <t>タイショウ</t>
    </rPh>
    <rPh sb="6" eb="8">
      <t>ユウコウ</t>
    </rPh>
    <rPh sb="8" eb="10">
      <t>セイブン</t>
    </rPh>
    <phoneticPr fontId="11"/>
  </si>
  <si>
    <r>
      <rPr>
        <sz val="10"/>
        <color theme="1"/>
        <rFont val="ＭＳ 明朝"/>
        <family val="1"/>
        <charset val="128"/>
      </rPr>
      <t>③</t>
    </r>
    <r>
      <rPr>
        <sz val="10"/>
        <color theme="1"/>
        <rFont val="Times New Roman"/>
        <family val="1"/>
      </rPr>
      <t>-1 AOEL</t>
    </r>
    <phoneticPr fontId="11"/>
  </si>
  <si>
    <r>
      <t>(mg/kg</t>
    </r>
    <r>
      <rPr>
        <sz val="10"/>
        <color theme="1"/>
        <rFont val="ＭＳ 明朝"/>
        <family val="1"/>
        <charset val="128"/>
      </rPr>
      <t>体重</t>
    </r>
    <r>
      <rPr>
        <sz val="10"/>
        <color theme="1"/>
        <rFont val="Times New Roman"/>
        <family val="1"/>
      </rPr>
      <t>/</t>
    </r>
    <r>
      <rPr>
        <sz val="10"/>
        <color theme="1"/>
        <rFont val="ＭＳ 明朝"/>
        <family val="1"/>
        <charset val="128"/>
      </rPr>
      <t>日</t>
    </r>
    <r>
      <rPr>
        <sz val="10"/>
        <color theme="1"/>
        <rFont val="Times New Roman"/>
        <family val="1"/>
      </rPr>
      <t>)</t>
    </r>
    <rPh sb="9" eb="10">
      <t>ニチ</t>
    </rPh>
    <phoneticPr fontId="11"/>
  </si>
  <si>
    <r>
      <rPr>
        <sz val="10"/>
        <color theme="1"/>
        <rFont val="ＭＳ 明朝"/>
        <family val="1"/>
        <charset val="128"/>
      </rPr>
      <t>③</t>
    </r>
    <r>
      <rPr>
        <sz val="10"/>
        <color theme="1"/>
        <rFont val="Times New Roman"/>
        <family val="1"/>
      </rPr>
      <t>-2 AAOEL</t>
    </r>
    <phoneticPr fontId="11"/>
  </si>
  <si>
    <r>
      <rPr>
        <sz val="10"/>
        <color theme="1"/>
        <rFont val="ＭＳ 明朝"/>
        <family val="1"/>
        <charset val="128"/>
      </rPr>
      <t>④</t>
    </r>
    <r>
      <rPr>
        <sz val="10"/>
        <color theme="1"/>
        <rFont val="Times New Roman"/>
        <family val="1"/>
      </rPr>
      <t xml:space="preserve"> </t>
    </r>
    <r>
      <rPr>
        <sz val="10"/>
        <color theme="1"/>
        <rFont val="ＭＳ 明朝"/>
        <family val="1"/>
        <charset val="128"/>
      </rPr>
      <t>有効成分濃度・含有率</t>
    </r>
    <rPh sb="2" eb="4">
      <t>ユウコウ</t>
    </rPh>
    <rPh sb="4" eb="6">
      <t>セイブン</t>
    </rPh>
    <rPh sb="6" eb="8">
      <t>ノウド</t>
    </rPh>
    <rPh sb="9" eb="12">
      <t>ガンユウリツ</t>
    </rPh>
    <phoneticPr fontId="11"/>
  </si>
  <si>
    <r>
      <rPr>
        <sz val="10"/>
        <color theme="1"/>
        <rFont val="ＭＳ 明朝"/>
        <family val="1"/>
        <charset val="128"/>
      </rPr>
      <t>⑥</t>
    </r>
    <r>
      <rPr>
        <sz val="10"/>
        <color theme="1"/>
        <rFont val="Times New Roman"/>
        <family val="1"/>
      </rPr>
      <t xml:space="preserve"> </t>
    </r>
    <r>
      <rPr>
        <sz val="10"/>
        <color theme="1"/>
        <rFont val="ＭＳ 明朝"/>
        <family val="1"/>
        <charset val="128"/>
      </rPr>
      <t>調製時の予測式</t>
    </r>
    <rPh sb="2" eb="5">
      <t>チョウセイジ</t>
    </rPh>
    <rPh sb="6" eb="9">
      <t>ヨソクシキ</t>
    </rPh>
    <phoneticPr fontId="11"/>
  </si>
  <si>
    <r>
      <rPr>
        <sz val="10"/>
        <color theme="1"/>
        <rFont val="ＭＳ 明朝"/>
        <family val="1"/>
        <charset val="128"/>
      </rPr>
      <t>備考</t>
    </r>
    <rPh sb="0" eb="2">
      <t>ビコウ</t>
    </rPh>
    <phoneticPr fontId="11"/>
  </si>
  <si>
    <r>
      <rPr>
        <sz val="10"/>
        <color theme="1"/>
        <rFont val="ＭＳ 明朝"/>
        <family val="1"/>
        <charset val="128"/>
      </rPr>
      <t>反復</t>
    </r>
    <rPh sb="0" eb="2">
      <t>ハンプク</t>
    </rPh>
    <phoneticPr fontId="11"/>
  </si>
  <si>
    <r>
      <rPr>
        <sz val="10"/>
        <color theme="1"/>
        <rFont val="ＭＳ 明朝"/>
        <family val="1"/>
        <charset val="128"/>
      </rPr>
      <t>急性</t>
    </r>
    <rPh sb="0" eb="2">
      <t>キュウセイ</t>
    </rPh>
    <phoneticPr fontId="11"/>
  </si>
  <si>
    <r>
      <rPr>
        <sz val="11"/>
        <color theme="1"/>
        <rFont val="ＭＳ 明朝"/>
        <family val="1"/>
        <charset val="128"/>
      </rPr>
      <t>反復</t>
    </r>
    <rPh sb="0" eb="2">
      <t>ハンプク</t>
    </rPh>
    <phoneticPr fontId="11"/>
  </si>
  <si>
    <r>
      <rPr>
        <sz val="11"/>
        <color theme="1"/>
        <rFont val="ＭＳ 明朝"/>
        <family val="1"/>
        <charset val="128"/>
      </rPr>
      <t>急性</t>
    </r>
    <rPh sb="0" eb="2">
      <t>キュウセイ</t>
    </rPh>
    <phoneticPr fontId="11"/>
  </si>
  <si>
    <r>
      <rPr>
        <sz val="10"/>
        <color theme="1"/>
        <rFont val="ＭＳ 明朝"/>
        <family val="1"/>
        <charset val="128"/>
      </rPr>
      <t>（</t>
    </r>
    <r>
      <rPr>
        <sz val="10"/>
        <color theme="1"/>
        <rFont val="Times New Roman"/>
        <family val="1"/>
      </rPr>
      <t>µg ai/kg</t>
    </r>
    <r>
      <rPr>
        <sz val="10"/>
        <color theme="1"/>
        <rFont val="ＭＳ 明朝"/>
        <family val="1"/>
        <charset val="128"/>
      </rPr>
      <t>体重</t>
    </r>
    <r>
      <rPr>
        <sz val="10"/>
        <color theme="1"/>
        <rFont val="Times New Roman"/>
        <family val="1"/>
      </rPr>
      <t>/</t>
    </r>
    <r>
      <rPr>
        <sz val="10"/>
        <color theme="1"/>
        <rFont val="ＭＳ 明朝"/>
        <family val="1"/>
        <charset val="128"/>
      </rPr>
      <t>日）</t>
    </r>
    <phoneticPr fontId="11"/>
  </si>
  <si>
    <r>
      <rPr>
        <sz val="10"/>
        <color theme="1"/>
        <rFont val="ＭＳ 明朝"/>
        <family val="1"/>
        <charset val="128"/>
      </rPr>
      <t>（</t>
    </r>
    <r>
      <rPr>
        <sz val="10"/>
        <color theme="1"/>
        <rFont val="Times New Roman"/>
        <family val="1"/>
      </rPr>
      <t>µg ai/kg</t>
    </r>
    <r>
      <rPr>
        <sz val="10"/>
        <color theme="1"/>
        <rFont val="ＭＳ 明朝"/>
        <family val="1"/>
        <charset val="128"/>
      </rPr>
      <t>体重）</t>
    </r>
    <rPh sb="9" eb="11">
      <t>タイジュウ</t>
    </rPh>
    <phoneticPr fontId="11"/>
  </si>
  <si>
    <r>
      <rPr>
        <sz val="10"/>
        <color theme="1"/>
        <rFont val="ＭＳ 明朝"/>
        <family val="1"/>
        <charset val="128"/>
      </rPr>
      <t>（</t>
    </r>
    <r>
      <rPr>
        <sz val="10"/>
        <color theme="1"/>
        <rFont val="Times New Roman"/>
        <family val="1"/>
      </rPr>
      <t>µg ai/kg</t>
    </r>
    <r>
      <rPr>
        <sz val="10"/>
        <color theme="1"/>
        <rFont val="ＭＳ 明朝"/>
        <family val="1"/>
        <charset val="128"/>
      </rPr>
      <t>体重）</t>
    </r>
    <phoneticPr fontId="11"/>
  </si>
  <si>
    <r>
      <rPr>
        <sz val="11"/>
        <color theme="1"/>
        <rFont val="ＭＳ 明朝"/>
        <family val="1"/>
        <charset val="128"/>
      </rPr>
      <t>急性暴露の計算に用いる面積
（１日標準作業面積）</t>
    </r>
    <rPh sb="0" eb="2">
      <t>キュウセイ</t>
    </rPh>
    <rPh sb="2" eb="4">
      <t>バクロ</t>
    </rPh>
    <rPh sb="5" eb="7">
      <t>ケイサン</t>
    </rPh>
    <rPh sb="8" eb="9">
      <t>モチ</t>
    </rPh>
    <rPh sb="11" eb="13">
      <t>メンセキ</t>
    </rPh>
    <rPh sb="17" eb="19">
      <t>ヒョウジュン</t>
    </rPh>
    <phoneticPr fontId="11"/>
  </si>
  <si>
    <r>
      <rPr>
        <sz val="10"/>
        <color theme="1"/>
        <rFont val="ＭＳ 明朝"/>
        <family val="1"/>
        <charset val="128"/>
      </rPr>
      <t>【補助２】
任意の面積</t>
    </r>
    <r>
      <rPr>
        <sz val="10"/>
        <color theme="1"/>
        <rFont val="Times New Roman"/>
        <family val="1"/>
      </rPr>
      <t xml:space="preserve"> (a)</t>
    </r>
    <phoneticPr fontId="11"/>
  </si>
  <si>
    <r>
      <rPr>
        <sz val="9"/>
        <color theme="1"/>
        <rFont val="ＭＳ 明朝"/>
        <family val="1"/>
        <charset val="128"/>
      </rPr>
      <t>投下有効成分量</t>
    </r>
    <rPh sb="0" eb="2">
      <t>トウカ</t>
    </rPh>
    <rPh sb="2" eb="4">
      <t>ユウコウ</t>
    </rPh>
    <rPh sb="4" eb="7">
      <t>セイブンリョウ</t>
    </rPh>
    <phoneticPr fontId="11"/>
  </si>
  <si>
    <r>
      <t>1</t>
    </r>
    <r>
      <rPr>
        <sz val="9"/>
        <color theme="1"/>
        <rFont val="ＭＳ 明朝"/>
        <family val="1"/>
        <charset val="128"/>
      </rPr>
      <t>日あたり有効成分
投下量</t>
    </r>
    <r>
      <rPr>
        <sz val="9"/>
        <color theme="1"/>
        <rFont val="Times New Roman"/>
        <family val="1"/>
      </rPr>
      <t>(g)</t>
    </r>
    <rPh sb="1" eb="2">
      <t>ニチ</t>
    </rPh>
    <rPh sb="5" eb="7">
      <t>ユウコウ</t>
    </rPh>
    <rPh sb="7" eb="9">
      <t>セイブン</t>
    </rPh>
    <rPh sb="10" eb="12">
      <t>トウカ</t>
    </rPh>
    <rPh sb="12" eb="13">
      <t>リョウ</t>
    </rPh>
    <phoneticPr fontId="11"/>
  </si>
  <si>
    <r>
      <rPr>
        <sz val="11"/>
        <color theme="1"/>
        <rFont val="ＭＳ 明朝"/>
        <family val="1"/>
        <charset val="128"/>
      </rPr>
      <t>備考</t>
    </r>
    <rPh sb="0" eb="2">
      <t>ビコウ</t>
    </rPh>
    <phoneticPr fontId="11"/>
  </si>
  <si>
    <r>
      <rPr>
        <sz val="10"/>
        <color theme="1"/>
        <rFont val="ＭＳ 明朝"/>
        <family val="1"/>
        <charset val="128"/>
      </rPr>
      <t>面積
（</t>
    </r>
    <r>
      <rPr>
        <sz val="10"/>
        <color theme="1"/>
        <rFont val="Times New Roman"/>
        <family val="1"/>
      </rPr>
      <t>a</t>
    </r>
    <r>
      <rPr>
        <sz val="10"/>
        <color theme="1"/>
        <rFont val="ＭＳ 明朝"/>
        <family val="1"/>
        <charset val="128"/>
      </rPr>
      <t>）</t>
    </r>
    <rPh sb="0" eb="2">
      <t>メンセキ</t>
    </rPh>
    <phoneticPr fontId="11"/>
  </si>
  <si>
    <r>
      <rPr>
        <sz val="10"/>
        <color theme="1"/>
        <rFont val="ＭＳ 明朝"/>
        <family val="1"/>
        <charset val="128"/>
      </rPr>
      <t>（箱）</t>
    </r>
    <rPh sb="1" eb="2">
      <t>ハコ</t>
    </rPh>
    <phoneticPr fontId="11"/>
  </si>
  <si>
    <r>
      <rPr>
        <sz val="10"/>
        <color theme="1"/>
        <rFont val="ＭＳ 明朝"/>
        <family val="1"/>
        <charset val="128"/>
      </rPr>
      <t>面積
（</t>
    </r>
    <r>
      <rPr>
        <sz val="10"/>
        <color theme="1"/>
        <rFont val="Times New Roman"/>
        <family val="1"/>
      </rPr>
      <t>a</t>
    </r>
    <r>
      <rPr>
        <sz val="10"/>
        <color theme="1"/>
        <rFont val="ＭＳ 明朝"/>
        <family val="1"/>
        <charset val="128"/>
      </rPr>
      <t>）</t>
    </r>
    <phoneticPr fontId="11"/>
  </si>
  <si>
    <r>
      <t>g/</t>
    </r>
    <r>
      <rPr>
        <sz val="9"/>
        <color theme="1"/>
        <rFont val="ＭＳ 明朝"/>
        <family val="1"/>
        <charset val="128"/>
      </rPr>
      <t>箱</t>
    </r>
    <rPh sb="2" eb="3">
      <t>ハコ</t>
    </rPh>
    <phoneticPr fontId="11"/>
  </si>
  <si>
    <r>
      <rPr>
        <sz val="10"/>
        <color theme="1"/>
        <rFont val="ＭＳ 明朝"/>
        <family val="1"/>
        <charset val="128"/>
      </rPr>
      <t>【補助１】農薬使用者暴露量の試験成績について</t>
    </r>
    <rPh sb="1" eb="3">
      <t>ホジョ</t>
    </rPh>
    <rPh sb="5" eb="7">
      <t>ノウヤク</t>
    </rPh>
    <rPh sb="7" eb="10">
      <t>シヨウシャ</t>
    </rPh>
    <rPh sb="10" eb="12">
      <t>バクロ</t>
    </rPh>
    <rPh sb="12" eb="13">
      <t>リョウ</t>
    </rPh>
    <rPh sb="14" eb="16">
      <t>シケン</t>
    </rPh>
    <rPh sb="16" eb="18">
      <t>セイセキ</t>
    </rPh>
    <phoneticPr fontId="11"/>
  </si>
  <si>
    <t>反復暴露の計算に用いる面積
（１日平均作業面積）</t>
    <rPh sb="0" eb="2">
      <t>ハンプク</t>
    </rPh>
    <rPh sb="2" eb="4">
      <t>バクロ</t>
    </rPh>
    <rPh sb="5" eb="7">
      <t>ケイサン</t>
    </rPh>
    <rPh sb="8" eb="9">
      <t>モチ</t>
    </rPh>
    <rPh sb="11" eb="13">
      <t>メンセキ</t>
    </rPh>
    <rPh sb="17" eb="19">
      <t>ヘイキン</t>
    </rPh>
    <phoneticPr fontId="11"/>
  </si>
  <si>
    <r>
      <rPr>
        <sz val="11"/>
        <color theme="1"/>
        <rFont val="ＭＳ 明朝"/>
        <family val="1"/>
        <charset val="128"/>
      </rPr>
      <t>作物名</t>
    </r>
    <rPh sb="0" eb="2">
      <t>サクモツ</t>
    </rPh>
    <rPh sb="2" eb="3">
      <t>メイ</t>
    </rPh>
    <phoneticPr fontId="11"/>
  </si>
  <si>
    <r>
      <rPr>
        <sz val="10"/>
        <color theme="1"/>
        <rFont val="ＭＳ 明朝"/>
        <family val="1"/>
        <charset val="128"/>
      </rPr>
      <t>⑭</t>
    </r>
    <r>
      <rPr>
        <sz val="10"/>
        <color theme="1"/>
        <rFont val="Times New Roman"/>
        <family val="1"/>
      </rPr>
      <t xml:space="preserve"> </t>
    </r>
    <r>
      <rPr>
        <sz val="10"/>
        <color theme="1"/>
        <rFont val="ＭＳ 明朝"/>
        <family val="1"/>
        <charset val="128"/>
      </rPr>
      <t>経皮吸収率</t>
    </r>
    <rPh sb="2" eb="4">
      <t>ケイヒ</t>
    </rPh>
    <rPh sb="4" eb="7">
      <t>キュウシュウリツ</t>
    </rPh>
    <phoneticPr fontId="11"/>
  </si>
  <si>
    <r>
      <rPr>
        <sz val="10"/>
        <color theme="1"/>
        <rFont val="ＭＳ 明朝"/>
        <family val="1"/>
        <charset val="128"/>
      </rPr>
      <t>希釈倍数（倍）</t>
    </r>
    <rPh sb="0" eb="2">
      <t>キシャク</t>
    </rPh>
    <rPh sb="2" eb="4">
      <t>バイスウ</t>
    </rPh>
    <rPh sb="5" eb="6">
      <t>バイ</t>
    </rPh>
    <phoneticPr fontId="11"/>
  </si>
  <si>
    <r>
      <rPr>
        <sz val="10"/>
        <color theme="1"/>
        <rFont val="ＭＳ 明朝"/>
        <family val="1"/>
        <charset val="128"/>
      </rPr>
      <t>経皮吸収率（％）</t>
    </r>
    <rPh sb="0" eb="2">
      <t>ケイヒ</t>
    </rPh>
    <rPh sb="2" eb="5">
      <t>キュウシュウリツ</t>
    </rPh>
    <phoneticPr fontId="11"/>
  </si>
  <si>
    <r>
      <rPr>
        <sz val="10"/>
        <color theme="1"/>
        <rFont val="ＭＳ 明朝"/>
        <family val="1"/>
        <charset val="128"/>
      </rPr>
      <t>製剤</t>
    </r>
    <rPh sb="0" eb="2">
      <t>セイザイ</t>
    </rPh>
    <phoneticPr fontId="11"/>
  </si>
  <si>
    <r>
      <rPr>
        <sz val="10"/>
        <color theme="0"/>
        <rFont val="ＭＳ 明朝"/>
        <family val="1"/>
        <charset val="128"/>
      </rPr>
      <t>希釈液１</t>
    </r>
    <rPh sb="0" eb="2">
      <t>キシャク</t>
    </rPh>
    <rPh sb="2" eb="3">
      <t>エキ</t>
    </rPh>
    <phoneticPr fontId="11"/>
  </si>
  <si>
    <r>
      <rPr>
        <sz val="10"/>
        <color theme="1"/>
        <rFont val="ＭＳ 明朝"/>
        <family val="1"/>
        <charset val="128"/>
      </rPr>
      <t>希釈液</t>
    </r>
    <rPh sb="0" eb="2">
      <t>キシャク</t>
    </rPh>
    <rPh sb="2" eb="3">
      <t>エキ</t>
    </rPh>
    <phoneticPr fontId="11"/>
  </si>
  <si>
    <r>
      <rPr>
        <sz val="10"/>
        <color theme="1"/>
        <rFont val="ＭＳ 明朝"/>
        <family val="1"/>
        <charset val="128"/>
      </rPr>
      <t>【補助２】面積について</t>
    </r>
    <rPh sb="1" eb="3">
      <t>ホジョ</t>
    </rPh>
    <rPh sb="5" eb="7">
      <t>メンセキ</t>
    </rPh>
    <phoneticPr fontId="11"/>
  </si>
  <si>
    <r>
      <rPr>
        <sz val="10"/>
        <color theme="0"/>
        <rFont val="ＭＳ 明朝"/>
        <family val="1"/>
        <charset val="128"/>
      </rPr>
      <t>希釈液２</t>
    </r>
    <rPh sb="0" eb="2">
      <t>キシャク</t>
    </rPh>
    <rPh sb="2" eb="3">
      <t>エキ</t>
    </rPh>
    <phoneticPr fontId="11"/>
  </si>
  <si>
    <r>
      <rPr>
        <sz val="10"/>
        <color theme="0"/>
        <rFont val="ＭＳ 明朝"/>
        <family val="1"/>
        <charset val="128"/>
      </rPr>
      <t>希釈液３</t>
    </r>
    <rPh sb="0" eb="2">
      <t>キシャク</t>
    </rPh>
    <rPh sb="2" eb="3">
      <t>エキ</t>
    </rPh>
    <phoneticPr fontId="11"/>
  </si>
  <si>
    <r>
      <rPr>
        <sz val="10"/>
        <color theme="1"/>
        <rFont val="ＭＳ 明朝"/>
        <family val="1"/>
        <charset val="128"/>
      </rPr>
      <t>％</t>
    </r>
    <phoneticPr fontId="11"/>
  </si>
  <si>
    <r>
      <rPr>
        <sz val="10"/>
        <color theme="0"/>
        <rFont val="ＭＳ 明朝"/>
        <family val="1"/>
        <charset val="128"/>
      </rPr>
      <t>希釈液４</t>
    </r>
    <rPh sb="0" eb="2">
      <t>キシャク</t>
    </rPh>
    <rPh sb="2" eb="3">
      <t>エキ</t>
    </rPh>
    <phoneticPr fontId="11"/>
  </si>
  <si>
    <r>
      <rPr>
        <sz val="10"/>
        <color theme="0"/>
        <rFont val="ＭＳ 明朝"/>
        <family val="1"/>
        <charset val="128"/>
      </rPr>
      <t>希釈液５</t>
    </r>
    <rPh sb="0" eb="2">
      <t>キシャク</t>
    </rPh>
    <rPh sb="2" eb="3">
      <t>エキ</t>
    </rPh>
    <phoneticPr fontId="11"/>
  </si>
  <si>
    <r>
      <rPr>
        <sz val="10"/>
        <color theme="0"/>
        <rFont val="ＭＳ 明朝"/>
        <family val="1"/>
        <charset val="128"/>
      </rPr>
      <t>希釈液６</t>
    </r>
    <rPh sb="0" eb="2">
      <t>キシャク</t>
    </rPh>
    <rPh sb="2" eb="3">
      <t>エキ</t>
    </rPh>
    <phoneticPr fontId="11"/>
  </si>
  <si>
    <r>
      <rPr>
        <sz val="10"/>
        <color theme="0"/>
        <rFont val="ＭＳ 明朝"/>
        <family val="1"/>
        <charset val="128"/>
      </rPr>
      <t>希釈液７</t>
    </r>
    <rPh sb="0" eb="2">
      <t>キシャク</t>
    </rPh>
    <rPh sb="2" eb="3">
      <t>エキ</t>
    </rPh>
    <phoneticPr fontId="11"/>
  </si>
  <si>
    <r>
      <rPr>
        <sz val="10"/>
        <color theme="0"/>
        <rFont val="ＭＳ 明朝"/>
        <family val="1"/>
        <charset val="128"/>
      </rPr>
      <t>希釈液８</t>
    </r>
    <rPh sb="0" eb="2">
      <t>キシャク</t>
    </rPh>
    <rPh sb="2" eb="3">
      <t>エキ</t>
    </rPh>
    <phoneticPr fontId="11"/>
  </si>
  <si>
    <r>
      <rPr>
        <sz val="10"/>
        <color theme="0"/>
        <rFont val="ＭＳ 明朝"/>
        <family val="1"/>
        <charset val="128"/>
      </rPr>
      <t>希釈液９</t>
    </r>
    <rPh sb="0" eb="2">
      <t>キシャク</t>
    </rPh>
    <rPh sb="2" eb="3">
      <t>エキ</t>
    </rPh>
    <phoneticPr fontId="11"/>
  </si>
  <si>
    <r>
      <rPr>
        <sz val="10"/>
        <color theme="0"/>
        <rFont val="ＭＳ 明朝"/>
        <family val="1"/>
        <charset val="128"/>
      </rPr>
      <t>希釈液１０</t>
    </r>
    <rPh sb="0" eb="2">
      <t>キシャク</t>
    </rPh>
    <rPh sb="2" eb="3">
      <t>エキ</t>
    </rPh>
    <phoneticPr fontId="11"/>
  </si>
  <si>
    <r>
      <rPr>
        <sz val="10"/>
        <color theme="0"/>
        <rFont val="ＭＳ 明朝"/>
        <family val="1"/>
        <charset val="128"/>
      </rPr>
      <t>希釈液１１</t>
    </r>
    <rPh sb="0" eb="2">
      <t>キシャク</t>
    </rPh>
    <rPh sb="2" eb="3">
      <t>エキ</t>
    </rPh>
    <phoneticPr fontId="11"/>
  </si>
  <si>
    <r>
      <rPr>
        <sz val="10"/>
        <color theme="1"/>
        <rFont val="ＭＳ 明朝"/>
        <family val="1"/>
        <charset val="128"/>
      </rPr>
      <t>使用番号</t>
    </r>
    <rPh sb="0" eb="2">
      <t>シヨウ</t>
    </rPh>
    <rPh sb="2" eb="4">
      <t>バンゴウ</t>
    </rPh>
    <phoneticPr fontId="11"/>
  </si>
  <si>
    <r>
      <rPr>
        <sz val="10"/>
        <color theme="1"/>
        <rFont val="ＭＳ 明朝"/>
        <family val="1"/>
        <charset val="128"/>
      </rPr>
      <t>⑦作物名</t>
    </r>
    <rPh sb="1" eb="3">
      <t>サクモツ</t>
    </rPh>
    <rPh sb="3" eb="4">
      <t>メイ</t>
    </rPh>
    <phoneticPr fontId="11"/>
  </si>
  <si>
    <r>
      <rPr>
        <sz val="10"/>
        <color theme="1"/>
        <rFont val="ＭＳ 明朝"/>
        <family val="1"/>
        <charset val="128"/>
      </rPr>
      <t>使用方法等
（投下量／使用時期／使用方法／評価に用いた使用回数）</t>
    </r>
    <rPh sb="0" eb="2">
      <t>シヨウ</t>
    </rPh>
    <rPh sb="2" eb="4">
      <t>ホウホウ</t>
    </rPh>
    <rPh sb="4" eb="5">
      <t>トウ</t>
    </rPh>
    <rPh sb="7" eb="10">
      <t>トウカリョウ</t>
    </rPh>
    <rPh sb="11" eb="13">
      <t>シヨウ</t>
    </rPh>
    <rPh sb="13" eb="15">
      <t>ジキ</t>
    </rPh>
    <rPh sb="16" eb="18">
      <t>シヨウ</t>
    </rPh>
    <rPh sb="18" eb="20">
      <t>ホウホウ</t>
    </rPh>
    <rPh sb="21" eb="23">
      <t>ヒョウカ</t>
    </rPh>
    <rPh sb="24" eb="25">
      <t>モチ</t>
    </rPh>
    <rPh sb="27" eb="29">
      <t>シヨウ</t>
    </rPh>
    <rPh sb="29" eb="31">
      <t>カイスウ</t>
    </rPh>
    <phoneticPr fontId="11"/>
  </si>
  <si>
    <r>
      <rPr>
        <sz val="10"/>
        <color theme="1"/>
        <rFont val="ＭＳ 明朝"/>
        <family val="1"/>
        <charset val="128"/>
      </rPr>
      <t>希釈
倍数</t>
    </r>
    <rPh sb="0" eb="2">
      <t>キシャク</t>
    </rPh>
    <rPh sb="3" eb="5">
      <t>バイスウ</t>
    </rPh>
    <phoneticPr fontId="11"/>
  </si>
  <si>
    <r>
      <rPr>
        <sz val="10"/>
        <color theme="1"/>
        <rFont val="ＭＳ 明朝"/>
        <family val="1"/>
        <charset val="128"/>
      </rPr>
      <t>散布時の予測式</t>
    </r>
    <rPh sb="0" eb="2">
      <t>サンプ</t>
    </rPh>
    <rPh sb="2" eb="3">
      <t>ジ</t>
    </rPh>
    <rPh sb="4" eb="7">
      <t>ヨソクシキ</t>
    </rPh>
    <phoneticPr fontId="11"/>
  </si>
  <si>
    <r>
      <rPr>
        <sz val="10"/>
        <color theme="1"/>
        <rFont val="ＭＳ 明朝"/>
        <family val="1"/>
        <charset val="128"/>
      </rPr>
      <t>防護装備なし</t>
    </r>
    <rPh sb="0" eb="2">
      <t>ボウゴ</t>
    </rPh>
    <rPh sb="2" eb="4">
      <t>ソウビ</t>
    </rPh>
    <phoneticPr fontId="11"/>
  </si>
  <si>
    <r>
      <rPr>
        <sz val="10"/>
        <color theme="1"/>
        <rFont val="ＭＳ 明朝"/>
        <family val="1"/>
        <charset val="128"/>
      </rPr>
      <t>防護装備あり</t>
    </r>
    <phoneticPr fontId="11"/>
  </si>
  <si>
    <r>
      <rPr>
        <sz val="10"/>
        <color theme="1"/>
        <rFont val="ＭＳ 明朝"/>
        <family val="1"/>
        <charset val="128"/>
      </rPr>
      <t>調製時</t>
    </r>
    <rPh sb="0" eb="3">
      <t>チョウセイジ</t>
    </rPh>
    <phoneticPr fontId="11"/>
  </si>
  <si>
    <r>
      <rPr>
        <sz val="10"/>
        <color theme="1"/>
        <rFont val="ＭＳ 明朝"/>
        <family val="1"/>
        <charset val="128"/>
      </rPr>
      <t>散布時</t>
    </r>
    <rPh sb="0" eb="2">
      <t>サンプ</t>
    </rPh>
    <rPh sb="2" eb="3">
      <t>ジ</t>
    </rPh>
    <phoneticPr fontId="11"/>
  </si>
  <si>
    <r>
      <rPr>
        <sz val="10"/>
        <color theme="1"/>
        <rFont val="ＭＳ 明朝"/>
        <family val="1"/>
        <charset val="128"/>
      </rPr>
      <t>手袋</t>
    </r>
    <rPh sb="0" eb="2">
      <t>テブクロ</t>
    </rPh>
    <phoneticPr fontId="11"/>
  </si>
  <si>
    <r>
      <rPr>
        <sz val="10"/>
        <color theme="1"/>
        <rFont val="ＭＳ 明朝"/>
        <family val="1"/>
        <charset val="128"/>
      </rPr>
      <t>防護服</t>
    </r>
    <rPh sb="0" eb="3">
      <t>ボウゴフク</t>
    </rPh>
    <phoneticPr fontId="11"/>
  </si>
  <si>
    <r>
      <rPr>
        <sz val="10"/>
        <color theme="1"/>
        <rFont val="ＭＳ 明朝"/>
        <family val="1"/>
        <charset val="128"/>
      </rPr>
      <t>マスク</t>
    </r>
    <phoneticPr fontId="11"/>
  </si>
  <si>
    <r>
      <rPr>
        <sz val="10"/>
        <color theme="1"/>
        <rFont val="ＭＳ 明朝"/>
        <family val="1"/>
        <charset val="128"/>
      </rPr>
      <t>⑤</t>
    </r>
    <r>
      <rPr>
        <sz val="10"/>
        <color theme="1"/>
        <rFont val="Times New Roman"/>
        <family val="1"/>
      </rPr>
      <t xml:space="preserve"> </t>
    </r>
    <r>
      <rPr>
        <sz val="10"/>
        <color theme="1"/>
        <rFont val="ＭＳ 明朝"/>
        <family val="1"/>
        <charset val="128"/>
      </rPr>
      <t>製剤の形態</t>
    </r>
    <r>
      <rPr>
        <sz val="10"/>
        <color theme="1"/>
        <rFont val="Times New Roman"/>
        <family val="1"/>
      </rPr>
      <t xml:space="preserve"> (</t>
    </r>
    <r>
      <rPr>
        <sz val="10"/>
        <color theme="1"/>
        <rFont val="ＭＳ 明朝"/>
        <family val="1"/>
        <charset val="128"/>
      </rPr>
      <t>製剤</t>
    </r>
    <r>
      <rPr>
        <sz val="10"/>
        <color theme="1"/>
        <rFont val="Times New Roman"/>
        <family val="1"/>
      </rPr>
      <t>/</t>
    </r>
    <r>
      <rPr>
        <sz val="10"/>
        <color theme="1"/>
        <rFont val="ＭＳ 明朝"/>
        <family val="1"/>
        <charset val="128"/>
      </rPr>
      <t>散布液</t>
    </r>
    <r>
      <rPr>
        <sz val="10"/>
        <color theme="1"/>
        <rFont val="Times New Roman"/>
        <family val="1"/>
      </rPr>
      <t>)</t>
    </r>
    <rPh sb="2" eb="4">
      <t>セイザイ</t>
    </rPh>
    <rPh sb="5" eb="7">
      <t>ケイタイ</t>
    </rPh>
    <rPh sb="9" eb="11">
      <t>セイザイ</t>
    </rPh>
    <rPh sb="12" eb="15">
      <t>サンプエキ</t>
    </rPh>
    <phoneticPr fontId="11"/>
  </si>
  <si>
    <r>
      <t xml:space="preserve">          </t>
    </r>
    <r>
      <rPr>
        <sz val="10"/>
        <rFont val="ＭＳ Ｐ明朝"/>
        <family val="1"/>
        <charset val="128"/>
      </rPr>
      <t>　　なお、体重当たり暴露量の計算には国民の平均体重</t>
    </r>
    <r>
      <rPr>
        <sz val="10"/>
        <rFont val="Times New Roman"/>
        <family val="1"/>
      </rPr>
      <t>55.1 kg</t>
    </r>
    <r>
      <rPr>
        <sz val="10"/>
        <rFont val="ＭＳ Ｐ明朝"/>
        <family val="1"/>
        <charset val="128"/>
      </rPr>
      <t>を用いている。</t>
    </r>
    <phoneticPr fontId="11"/>
  </si>
  <si>
    <r>
      <t xml:space="preserve">%AOEL
</t>
    </r>
    <r>
      <rPr>
        <vertAlign val="superscript"/>
        <sz val="10"/>
        <color theme="1"/>
        <rFont val="Times New Roman"/>
        <family val="1"/>
      </rPr>
      <t>1)</t>
    </r>
    <phoneticPr fontId="11"/>
  </si>
  <si>
    <r>
      <t xml:space="preserve">%AAOEL
</t>
    </r>
    <r>
      <rPr>
        <vertAlign val="superscript"/>
        <sz val="10"/>
        <color theme="1"/>
        <rFont val="Times New Roman"/>
        <family val="1"/>
      </rPr>
      <t>2)</t>
    </r>
    <phoneticPr fontId="11"/>
  </si>
  <si>
    <r>
      <t xml:space="preserve">      </t>
    </r>
    <r>
      <rPr>
        <vertAlign val="superscript"/>
        <sz val="10"/>
        <rFont val="Times New Roman"/>
        <family val="1"/>
      </rPr>
      <t>1)</t>
    </r>
    <r>
      <rPr>
        <sz val="10"/>
        <rFont val="ＭＳ Ｐ明朝"/>
        <family val="1"/>
        <charset val="128"/>
      </rPr>
      <t>：</t>
    </r>
    <r>
      <rPr>
        <sz val="10"/>
        <rFont val="Times New Roman"/>
        <family val="1"/>
      </rPr>
      <t>AOEL</t>
    </r>
    <r>
      <rPr>
        <sz val="10"/>
        <rFont val="ＭＳ Ｐ明朝"/>
        <family val="1"/>
        <charset val="128"/>
      </rPr>
      <t>占有率＝反復暴露量（</t>
    </r>
    <r>
      <rPr>
        <sz val="10"/>
        <rFont val="Times New Roman"/>
        <family val="1"/>
      </rPr>
      <t>µg ai/kg</t>
    </r>
    <r>
      <rPr>
        <sz val="10"/>
        <rFont val="ＭＳ Ｐ明朝"/>
        <family val="1"/>
        <charset val="128"/>
      </rPr>
      <t>体重</t>
    </r>
    <r>
      <rPr>
        <sz val="10"/>
        <rFont val="Times New Roman"/>
        <family val="1"/>
      </rPr>
      <t>/</t>
    </r>
    <r>
      <rPr>
        <sz val="10"/>
        <rFont val="ＭＳ Ｐ明朝"/>
        <family val="1"/>
        <charset val="128"/>
      </rPr>
      <t>日）</t>
    </r>
    <r>
      <rPr>
        <sz val="10"/>
        <rFont val="Times New Roman"/>
        <family val="1"/>
      </rPr>
      <t>÷1000</t>
    </r>
    <r>
      <rPr>
        <sz val="10"/>
        <rFont val="ＭＳ Ｐ明朝"/>
        <family val="1"/>
        <charset val="128"/>
      </rPr>
      <t>（</t>
    </r>
    <r>
      <rPr>
        <sz val="10"/>
        <rFont val="Times New Roman"/>
        <family val="1"/>
      </rPr>
      <t>µg/mg</t>
    </r>
    <r>
      <rPr>
        <sz val="10"/>
        <rFont val="ＭＳ Ｐ明朝"/>
        <family val="1"/>
        <charset val="128"/>
      </rPr>
      <t>）</t>
    </r>
    <r>
      <rPr>
        <sz val="10"/>
        <rFont val="Times New Roman"/>
        <family val="1"/>
      </rPr>
      <t>÷AOEL</t>
    </r>
    <r>
      <rPr>
        <sz val="10"/>
        <rFont val="ＭＳ Ｐ明朝"/>
        <family val="1"/>
        <charset val="128"/>
      </rPr>
      <t>（</t>
    </r>
    <r>
      <rPr>
        <sz val="10"/>
        <rFont val="Times New Roman"/>
        <family val="1"/>
      </rPr>
      <t>mg/kg</t>
    </r>
    <r>
      <rPr>
        <sz val="10"/>
        <rFont val="ＭＳ Ｐ明朝"/>
        <family val="1"/>
        <charset val="128"/>
      </rPr>
      <t>体重</t>
    </r>
    <r>
      <rPr>
        <sz val="10"/>
        <rFont val="Times New Roman"/>
        <family val="1"/>
      </rPr>
      <t>/</t>
    </r>
    <r>
      <rPr>
        <sz val="10"/>
        <rFont val="ＭＳ Ｐ明朝"/>
        <family val="1"/>
        <charset val="128"/>
      </rPr>
      <t>日）</t>
    </r>
    <r>
      <rPr>
        <sz val="10"/>
        <rFont val="Times New Roman"/>
        <family val="1"/>
      </rPr>
      <t>×100</t>
    </r>
    <phoneticPr fontId="11"/>
  </si>
  <si>
    <r>
      <t xml:space="preserve">      </t>
    </r>
    <r>
      <rPr>
        <vertAlign val="superscript"/>
        <sz val="10"/>
        <rFont val="Times New Roman"/>
        <family val="1"/>
      </rPr>
      <t>2)</t>
    </r>
    <r>
      <rPr>
        <sz val="10"/>
        <rFont val="ＭＳ Ｐ明朝"/>
        <family val="1"/>
        <charset val="128"/>
      </rPr>
      <t>：</t>
    </r>
    <r>
      <rPr>
        <sz val="10"/>
        <rFont val="Times New Roman"/>
        <family val="1"/>
      </rPr>
      <t>AAOEL</t>
    </r>
    <r>
      <rPr>
        <sz val="10"/>
        <rFont val="ＭＳ Ｐ明朝"/>
        <family val="1"/>
        <charset val="128"/>
      </rPr>
      <t>占有率＝急性暴露量（</t>
    </r>
    <r>
      <rPr>
        <sz val="10"/>
        <rFont val="Times New Roman"/>
        <family val="1"/>
      </rPr>
      <t>µg ai/kg</t>
    </r>
    <r>
      <rPr>
        <sz val="10"/>
        <rFont val="ＭＳ Ｐ明朝"/>
        <family val="1"/>
        <charset val="128"/>
      </rPr>
      <t>体重）</t>
    </r>
    <r>
      <rPr>
        <sz val="10"/>
        <rFont val="Times New Roman"/>
        <family val="1"/>
      </rPr>
      <t>÷1000</t>
    </r>
    <r>
      <rPr>
        <sz val="10"/>
        <rFont val="ＭＳ Ｐ明朝"/>
        <family val="1"/>
        <charset val="128"/>
      </rPr>
      <t>（</t>
    </r>
    <r>
      <rPr>
        <sz val="10"/>
        <rFont val="Times New Roman"/>
        <family val="1"/>
      </rPr>
      <t>µg/mg</t>
    </r>
    <r>
      <rPr>
        <sz val="10"/>
        <rFont val="ＭＳ Ｐ明朝"/>
        <family val="1"/>
        <charset val="128"/>
      </rPr>
      <t>）</t>
    </r>
    <r>
      <rPr>
        <sz val="10"/>
        <rFont val="Times New Roman"/>
        <family val="1"/>
      </rPr>
      <t>÷AAOEL</t>
    </r>
    <r>
      <rPr>
        <sz val="10"/>
        <rFont val="ＭＳ Ｐ明朝"/>
        <family val="1"/>
        <charset val="128"/>
      </rPr>
      <t>（</t>
    </r>
    <r>
      <rPr>
        <sz val="10"/>
        <rFont val="Times New Roman"/>
        <family val="1"/>
      </rPr>
      <t>mg/kg</t>
    </r>
    <r>
      <rPr>
        <sz val="10"/>
        <rFont val="ＭＳ Ｐ明朝"/>
        <family val="1"/>
        <charset val="128"/>
      </rPr>
      <t>体重）</t>
    </r>
    <r>
      <rPr>
        <sz val="10"/>
        <rFont val="Times New Roman"/>
        <family val="1"/>
      </rPr>
      <t>×100</t>
    </r>
    <phoneticPr fontId="11"/>
  </si>
  <si>
    <t>・出力シート印刷範囲自動化</t>
    <phoneticPr fontId="11"/>
  </si>
  <si>
    <t>・入力シートにver明記</t>
    <phoneticPr fontId="11"/>
  </si>
  <si>
    <r>
      <rPr>
        <b/>
        <sz val="16"/>
        <color theme="1"/>
        <rFont val="ＭＳ 明朝"/>
        <family val="1"/>
        <charset val="128"/>
      </rPr>
      <t>別添</t>
    </r>
    <r>
      <rPr>
        <b/>
        <sz val="16"/>
        <color theme="1"/>
        <rFont val="ＭＳ 明朝"/>
        <family val="1"/>
        <charset val="128"/>
      </rPr>
      <t>　農薬使用者</t>
    </r>
    <r>
      <rPr>
        <b/>
        <sz val="16"/>
        <color theme="1"/>
        <rFont val="ＭＳ 明朝"/>
        <family val="1"/>
        <charset val="128"/>
      </rPr>
      <t>への暴露評価に使用したパラメータ、推定暴露量及びリスク評価結果</t>
    </r>
    <rPh sb="3" eb="5">
      <t>ノウヤク</t>
    </rPh>
    <phoneticPr fontId="11"/>
  </si>
  <si>
    <t>・出力シート（主要）、出力シート（サブ）の体裁の調整</t>
    <rPh sb="1" eb="3">
      <t>シュツリョク</t>
    </rPh>
    <rPh sb="11" eb="13">
      <t>シュツリョク</t>
    </rPh>
    <rPh sb="21" eb="23">
      <t>テイサイ</t>
    </rPh>
    <rPh sb="24" eb="26">
      <t>チョウセイ</t>
    </rPh>
    <phoneticPr fontId="11"/>
  </si>
  <si>
    <t>※⑧の入力ミスを防ぐために「除草剤_選択」ボタンにより主要な入力項目のみ表示されるよう視覚誘導していますが、グレーに表記している項目も入力可能です。例えば、除草剤で希釈倍数を使用する場合は、「除草剤_選択」ボタンを選択し、希釈倍数、使用液量を入力してください。</t>
    <rPh sb="3" eb="5">
      <t>ニュウリョク</t>
    </rPh>
    <rPh sb="8" eb="9">
      <t>フセ</t>
    </rPh>
    <rPh sb="27" eb="29">
      <t>シュヨウ</t>
    </rPh>
    <rPh sb="30" eb="32">
      <t>ニュウリョク</t>
    </rPh>
    <rPh sb="32" eb="34">
      <t>コウモク</t>
    </rPh>
    <rPh sb="36" eb="38">
      <t>ヒョウジ</t>
    </rPh>
    <rPh sb="43" eb="45">
      <t>シカク</t>
    </rPh>
    <rPh sb="45" eb="47">
      <t>ユウドウ</t>
    </rPh>
    <rPh sb="58" eb="60">
      <t>ヒョウキ</t>
    </rPh>
    <rPh sb="64" eb="66">
      <t>コウモク</t>
    </rPh>
    <rPh sb="67" eb="69">
      <t>ニュウリョク</t>
    </rPh>
    <rPh sb="69" eb="71">
      <t>カノウ</t>
    </rPh>
    <rPh sb="74" eb="75">
      <t>タト</t>
    </rPh>
    <rPh sb="111" eb="113">
      <t>キシャク</t>
    </rPh>
    <rPh sb="113" eb="115">
      <t>バイスウ</t>
    </rPh>
    <rPh sb="116" eb="118">
      <t>シヨウ</t>
    </rPh>
    <rPh sb="118" eb="120">
      <t>エキリョウ</t>
    </rPh>
    <rPh sb="121" eb="123">
      <t>ニュウリョク</t>
    </rPh>
    <phoneticPr fontId="11"/>
  </si>
  <si>
    <t>2021/09/08修正版</t>
    <rPh sb="10" eb="12">
      <t>シュウセイ</t>
    </rPh>
    <rPh sb="12" eb="13">
      <t>バン</t>
    </rPh>
    <phoneticPr fontId="11"/>
  </si>
  <si>
    <t>【補助シート１】</t>
    <phoneticPr fontId="11"/>
  </si>
  <si>
    <t>調製時
単位暴露量（µg ai/g ai使用量）</t>
    <rPh sb="0" eb="3">
      <t>チョウセイジ</t>
    </rPh>
    <phoneticPr fontId="11"/>
  </si>
  <si>
    <t>散布時
単位暴露量（µg ai/g ai使用量）</t>
    <rPh sb="0" eb="2">
      <t>サンプ</t>
    </rPh>
    <rPh sb="2" eb="3">
      <t>ジ</t>
    </rPh>
    <rPh sb="4" eb="6">
      <t>タンイ</t>
    </rPh>
    <rPh sb="6" eb="8">
      <t>バクロ</t>
    </rPh>
    <rPh sb="7" eb="8">
      <t>ロ</t>
    </rPh>
    <rPh sb="8" eb="9">
      <t>リョウ</t>
    </rPh>
    <phoneticPr fontId="11"/>
  </si>
  <si>
    <t>・使い方に⑧の入力説明追加</t>
    <phoneticPr fontId="11"/>
  </si>
  <si>
    <t>・補助1シートに調製時の入力欄を追加
・入力シートを500行から50行、250行に修正</t>
    <rPh sb="1" eb="3">
      <t>ホジョ</t>
    </rPh>
    <rPh sb="8" eb="10">
      <t>チョウセイ</t>
    </rPh>
    <rPh sb="10" eb="11">
      <t>ジ</t>
    </rPh>
    <rPh sb="12" eb="15">
      <t>ニュウリョクラン</t>
    </rPh>
    <rPh sb="16" eb="18">
      <t>ツイカ</t>
    </rPh>
    <rPh sb="20" eb="22">
      <t>ニュウリョク</t>
    </rPh>
    <rPh sb="29" eb="30">
      <t>ギョウ</t>
    </rPh>
    <rPh sb="34" eb="35">
      <t>ギョウ</t>
    </rPh>
    <rPh sb="39" eb="40">
      <t>ギョウ</t>
    </rPh>
    <rPh sb="41" eb="43">
      <t>シュウセイ</t>
    </rPh>
    <phoneticPr fontId="11"/>
  </si>
  <si>
    <t>はまなす</t>
    <phoneticPr fontId="11"/>
  </si>
  <si>
    <t>液剤_果樹（立体）_キャビンSS</t>
    <rPh sb="0" eb="2">
      <t>エキザイ</t>
    </rPh>
    <rPh sb="3" eb="5">
      <t>カジュ</t>
    </rPh>
    <rPh sb="6" eb="8">
      <t>リッタイ</t>
    </rPh>
    <phoneticPr fontId="11"/>
  </si>
  <si>
    <t>液剤_果樹（棚）_キャビンSS</t>
    <rPh sb="0" eb="2">
      <t>エキザイ</t>
    </rPh>
    <rPh sb="3" eb="5">
      <t>カジュ</t>
    </rPh>
    <rPh sb="6" eb="7">
      <t>タナ</t>
    </rPh>
    <phoneticPr fontId="11"/>
  </si>
  <si>
    <t>液剤_無人航空機</t>
    <rPh sb="0" eb="2">
      <t>エキザイ</t>
    </rPh>
    <rPh sb="3" eb="5">
      <t>ムジン</t>
    </rPh>
    <rPh sb="5" eb="8">
      <t>コウクウキ</t>
    </rPh>
    <phoneticPr fontId="11"/>
  </si>
  <si>
    <t>液剤_無人航空機</t>
    <rPh sb="0" eb="2">
      <t>エキザイ</t>
    </rPh>
    <rPh sb="3" eb="8">
      <t>ムジンコウクウキ</t>
    </rPh>
    <phoneticPr fontId="11"/>
  </si>
  <si>
    <t>液剤_果樹（立体）_キャビンSS</t>
    <phoneticPr fontId="11"/>
  </si>
  <si>
    <t>液剤_果樹（棚）_キャビンSS</t>
    <rPh sb="6" eb="7">
      <t>タナ</t>
    </rPh>
    <phoneticPr fontId="11"/>
  </si>
  <si>
    <t>液剤_無人航空機</t>
    <phoneticPr fontId="11"/>
  </si>
  <si>
    <t>液剤_無人航空機</t>
    <rPh sb="0" eb="2">
      <t>エキザイ</t>
    </rPh>
    <rPh sb="3" eb="5">
      <t>ムジン</t>
    </rPh>
    <rPh sb="5" eb="8">
      <t>コウクウキ</t>
    </rPh>
    <phoneticPr fontId="11"/>
  </si>
  <si>
    <t>果樹（立体）の機械散布の単位暴露量に経皮透過率1％、吸入透過率2％を乗じた値</t>
    <rPh sb="0" eb="2">
      <t>カジュ</t>
    </rPh>
    <rPh sb="3" eb="5">
      <t>リッタイ</t>
    </rPh>
    <rPh sb="7" eb="9">
      <t>キカイ</t>
    </rPh>
    <rPh sb="9" eb="11">
      <t>サンプ</t>
    </rPh>
    <rPh sb="12" eb="14">
      <t>タンイ</t>
    </rPh>
    <rPh sb="14" eb="17">
      <t>バクロリョウ</t>
    </rPh>
    <rPh sb="18" eb="20">
      <t>ケイヒ</t>
    </rPh>
    <rPh sb="20" eb="23">
      <t>トウカリツ</t>
    </rPh>
    <rPh sb="26" eb="28">
      <t>キュウニュウ</t>
    </rPh>
    <rPh sb="28" eb="31">
      <t>トウカリツ</t>
    </rPh>
    <rPh sb="34" eb="35">
      <t>ジョウ</t>
    </rPh>
    <rPh sb="37" eb="38">
      <t>アタイ</t>
    </rPh>
    <phoneticPr fontId="11"/>
  </si>
  <si>
    <t>果樹（棚）の機械散布の単位暴露量に経皮透過率1％、吸入透過率2％を乗じた値</t>
    <rPh sb="0" eb="2">
      <t>カジュ</t>
    </rPh>
    <rPh sb="3" eb="4">
      <t>タナ</t>
    </rPh>
    <rPh sb="6" eb="8">
      <t>キカイ</t>
    </rPh>
    <rPh sb="8" eb="10">
      <t>サンプ</t>
    </rPh>
    <rPh sb="11" eb="13">
      <t>タンイ</t>
    </rPh>
    <rPh sb="13" eb="16">
      <t>バクロリョウ</t>
    </rPh>
    <rPh sb="17" eb="19">
      <t>ケイヒ</t>
    </rPh>
    <rPh sb="19" eb="22">
      <t>トウカリツ</t>
    </rPh>
    <rPh sb="25" eb="27">
      <t>キュウニュウ</t>
    </rPh>
    <rPh sb="27" eb="30">
      <t>トウカリツ</t>
    </rPh>
    <rPh sb="33" eb="34">
      <t>ジョウ</t>
    </rPh>
    <rPh sb="36" eb="37">
      <t>アタイ</t>
    </rPh>
    <phoneticPr fontId="11"/>
  </si>
  <si>
    <t>・予測式に「液剤_無人航空機」、「液剤_果樹（立体）_キャビンSS」、「液剤_果樹（棚）_キャビンSS」を追加</t>
    <rPh sb="1" eb="4">
      <t>ヨソクシキ</t>
    </rPh>
    <rPh sb="6" eb="8">
      <t>エキザイ</t>
    </rPh>
    <rPh sb="9" eb="11">
      <t>ムジン</t>
    </rPh>
    <rPh sb="11" eb="14">
      <t>コウクウキ</t>
    </rPh>
    <rPh sb="17" eb="19">
      <t>エキザイ</t>
    </rPh>
    <rPh sb="20" eb="22">
      <t>カジュ</t>
    </rPh>
    <rPh sb="23" eb="25">
      <t>リッタイ</t>
    </rPh>
    <rPh sb="36" eb="38">
      <t>エキザイ</t>
    </rPh>
    <rPh sb="39" eb="41">
      <t>カジュ</t>
    </rPh>
    <rPh sb="42" eb="43">
      <t>タナ</t>
    </rPh>
    <rPh sb="53" eb="55">
      <t>ツイカ</t>
    </rPh>
    <phoneticPr fontId="11"/>
  </si>
  <si>
    <t>-</t>
    <phoneticPr fontId="11"/>
  </si>
  <si>
    <t>・出力シート表示の調整</t>
    <rPh sb="1" eb="3">
      <t>シュツリョク</t>
    </rPh>
    <rPh sb="6" eb="8">
      <t>ヒョウジ</t>
    </rPh>
    <rPh sb="9" eb="11">
      <t>チョウセイ</t>
    </rPh>
    <phoneticPr fontId="11"/>
  </si>
  <si>
    <t>ver_250807</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</si>
</sst>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_(* #,##0_);_(* \(#,##0\);_(* &quot;-&quot;_);_(@_)"/>
  </numFmts>
  <fonts count="80" x14ac:knownFonts="1">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scheme val="minor"/>
    </font>
    <font>
      <sz val="11"/>
      <color theme="1"/>
      <name val="メイリオ"/>
      <family val="3"/>
      <charset val="128"/>
    </font>
    <font>
      <sz val="10"/>
      <color theme="1"/>
      <name val="メイリオ"/>
      <family val="3"/>
      <charset val="128"/>
    </font>
    <font>
      <sz val="9"/>
      <color theme="1"/>
      <name val="メイリオ"/>
      <family val="3"/>
      <charset val="128"/>
    </font>
    <font>
      <sz val="8"/>
      <color theme="1"/>
      <name val="メイリオ"/>
      <family val="3"/>
      <charset val="128"/>
    </font>
    <font>
      <u/>
      <sz val="10"/>
      <color theme="1"/>
      <name val="メイリオ"/>
      <family val="3"/>
      <charset val="128"/>
    </font>
    <font>
      <b/>
      <sz val="11"/>
      <color theme="3"/>
      <name val="ＭＳ Ｐゴシック"/>
      <family val="2"/>
      <charset val="128"/>
      <scheme val="minor"/>
    </font>
    <font>
      <sz val="10"/>
      <color theme="1"/>
      <name val="ＭＳ Ｐゴシック"/>
      <family val="2"/>
      <scheme val="minor"/>
    </font>
    <font>
      <sz val="9"/>
      <color theme="1"/>
      <name val="ＭＳ Ｐゴシック"/>
      <family val="2"/>
      <scheme val="minor"/>
    </font>
    <font>
      <sz val="8"/>
      <color theme="1"/>
      <name val="ＭＳ Ｐゴシック"/>
      <family val="2"/>
      <scheme val="minor"/>
    </font>
    <font>
      <sz val="8"/>
      <color theme="1"/>
      <name val="ＭＳ Ｐゴシック"/>
      <family val="3"/>
      <charset val="128"/>
      <scheme val="minor"/>
    </font>
    <font>
      <b/>
      <sz val="11"/>
      <color theme="0"/>
      <name val="メイリオ"/>
      <family val="3"/>
      <charset val="128"/>
    </font>
    <font>
      <b/>
      <sz val="8"/>
      <color theme="0"/>
      <name val="メイリオ"/>
      <family val="3"/>
      <charset val="128"/>
    </font>
    <font>
      <b/>
      <sz val="10"/>
      <color theme="0"/>
      <name val="メイリオ"/>
      <family val="3"/>
      <charset val="128"/>
    </font>
    <font>
      <sz val="6"/>
      <name val="ＭＳ Ｐゴシック"/>
      <family val="2"/>
      <charset val="128"/>
      <scheme val="minor"/>
    </font>
    <font>
      <b/>
      <u/>
      <sz val="12"/>
      <color theme="1"/>
      <name val="メイリオ"/>
      <family val="3"/>
      <charset val="128"/>
    </font>
    <font>
      <b/>
      <sz val="12"/>
      <color theme="1"/>
      <name val="メイリオ"/>
      <family val="3"/>
      <charset val="128"/>
    </font>
    <font>
      <sz val="10"/>
      <color theme="0"/>
      <name val="メイリオ"/>
      <family val="3"/>
      <charset val="128"/>
    </font>
    <font>
      <sz val="11"/>
      <color theme="0"/>
      <name val="メイリオ"/>
      <family val="3"/>
      <charset val="128"/>
    </font>
    <font>
      <b/>
      <sz val="10"/>
      <name val="メイリオ"/>
      <family val="3"/>
      <charset val="128"/>
    </font>
    <font>
      <sz val="11"/>
      <color theme="0" tint="-0.249977111117893"/>
      <name val="メイリオ"/>
      <family val="3"/>
      <charset val="128"/>
    </font>
    <font>
      <b/>
      <sz val="12"/>
      <color rgb="FFFF0000"/>
      <name val="メイリオ"/>
      <family val="3"/>
      <charset val="128"/>
    </font>
    <font>
      <sz val="11"/>
      <name val="ＭＳ Ｐゴシック"/>
      <family val="2"/>
      <scheme val="minor"/>
    </font>
    <font>
      <sz val="14"/>
      <color theme="1"/>
      <name val="メイリオ"/>
      <family val="3"/>
      <charset val="128"/>
    </font>
    <font>
      <sz val="11"/>
      <name val="メイリオ"/>
      <family val="3"/>
      <charset val="128"/>
    </font>
    <font>
      <u/>
      <sz val="11"/>
      <color theme="1"/>
      <name val="メイリオ"/>
      <family val="3"/>
      <charset val="128"/>
    </font>
    <font>
      <sz val="11"/>
      <color indexed="8"/>
      <name val="ＭＳ Ｐゴシック"/>
      <family val="3"/>
      <charset val="128"/>
    </font>
    <font>
      <sz val="10"/>
      <color rgb="FF000000"/>
      <name val="Times New Roman"/>
      <family val="1"/>
    </font>
    <font>
      <sz val="11"/>
      <color theme="1"/>
      <name val="ＭＳ Ｐゴシック"/>
      <family val="3"/>
      <charset val="128"/>
    </font>
    <font>
      <b/>
      <sz val="11"/>
      <color rgb="FFFF0000"/>
      <name val="メイリオ"/>
      <family val="3"/>
      <charset val="128"/>
    </font>
    <font>
      <sz val="11"/>
      <color theme="4"/>
      <name val="メイリオ"/>
      <family val="3"/>
      <charset val="128"/>
    </font>
    <font>
      <sz val="8"/>
      <color theme="0"/>
      <name val="メイリオ"/>
      <family val="3"/>
      <charset val="128"/>
    </font>
    <font>
      <sz val="11"/>
      <name val="ＭＳ Ｐゴシック"/>
      <family val="3"/>
      <charset val="128"/>
    </font>
    <font>
      <sz val="11"/>
      <color rgb="FF00B0F0"/>
      <name val="メイリオ"/>
      <family val="3"/>
      <charset val="128"/>
    </font>
    <font>
      <sz val="11"/>
      <color theme="0"/>
      <name val="ＭＳ Ｐゴシック"/>
      <family val="2"/>
      <scheme val="minor"/>
    </font>
    <font>
      <sz val="11"/>
      <color theme="0"/>
      <name val="ＭＳ Ｐゴシック"/>
      <family val="3"/>
      <charset val="128"/>
      <scheme val="minor"/>
    </font>
    <font>
      <b/>
      <sz val="8"/>
      <name val="メイリオ"/>
      <family val="3"/>
      <charset val="128"/>
    </font>
    <font>
      <sz val="9"/>
      <color indexed="81"/>
      <name val="ＭＳ Ｐゴシック"/>
      <family val="3"/>
      <charset val="128"/>
    </font>
    <font>
      <b/>
      <sz val="9"/>
      <color indexed="81"/>
      <name val="ＭＳ Ｐゴシック"/>
      <family val="3"/>
      <charset val="128"/>
    </font>
    <font>
      <sz val="11"/>
      <color indexed="81"/>
      <name val="ＭＳ Ｐゴシック"/>
      <family val="3"/>
      <charset val="128"/>
    </font>
    <font>
      <sz val="9"/>
      <color theme="1"/>
      <name val="ＭＳ Ｐゴシック"/>
      <family val="3"/>
      <charset val="128"/>
      <scheme val="minor"/>
    </font>
    <font>
      <sz val="9"/>
      <color indexed="8"/>
      <name val="ＭＳ Ｐゴシック"/>
      <family val="3"/>
      <charset val="128"/>
    </font>
    <font>
      <b/>
      <u/>
      <sz val="12"/>
      <color theme="0"/>
      <name val="メイリオ"/>
      <family val="3"/>
      <charset val="128"/>
    </font>
    <font>
      <sz val="11"/>
      <color rgb="FFFF0000"/>
      <name val="ＭＳ Ｐゴシック"/>
      <family val="3"/>
      <charset val="128"/>
    </font>
    <font>
      <sz val="11"/>
      <color rgb="FFC00000"/>
      <name val="メイリオ"/>
      <family val="3"/>
      <charset val="128"/>
    </font>
    <font>
      <sz val="11"/>
      <color rgb="FFFF0000"/>
      <name val="ＭＳ Ｐゴシック"/>
      <family val="2"/>
      <scheme val="minor"/>
    </font>
    <font>
      <sz val="11"/>
      <color theme="1"/>
      <name val="ＭＳ 明朝"/>
      <family val="1"/>
      <charset val="128"/>
    </font>
    <font>
      <sz val="10"/>
      <color theme="1"/>
      <name val="ＭＳ 明朝"/>
      <family val="1"/>
      <charset val="128"/>
    </font>
    <font>
      <sz val="9"/>
      <color theme="1"/>
      <name val="ＭＳ 明朝"/>
      <family val="1"/>
      <charset val="128"/>
    </font>
    <font>
      <sz val="11"/>
      <color theme="0"/>
      <name val="Times New Roman"/>
      <family val="1"/>
    </font>
    <font>
      <sz val="11"/>
      <color theme="1"/>
      <name val="Times New Roman"/>
      <family val="1"/>
    </font>
    <font>
      <u/>
      <sz val="16"/>
      <color theme="1"/>
      <name val="Times New Roman"/>
      <family val="1"/>
    </font>
    <font>
      <sz val="10"/>
      <color theme="1"/>
      <name val="Times New Roman"/>
      <family val="1"/>
    </font>
    <font>
      <sz val="9"/>
      <color theme="1"/>
      <name val="Times New Roman"/>
      <family val="1"/>
    </font>
    <font>
      <sz val="8"/>
      <color theme="0"/>
      <name val="Times New Roman"/>
      <family val="1"/>
    </font>
    <font>
      <sz val="8"/>
      <color theme="1"/>
      <name val="Times New Roman"/>
      <family val="1"/>
    </font>
    <font>
      <b/>
      <sz val="16"/>
      <color theme="1"/>
      <name val="Times New Roman"/>
      <family val="1"/>
    </font>
    <font>
      <b/>
      <sz val="16"/>
      <color theme="1"/>
      <name val="ＭＳ 明朝"/>
      <family val="1"/>
      <charset val="128"/>
    </font>
    <font>
      <sz val="8"/>
      <color theme="4"/>
      <name val="Times New Roman"/>
      <family val="1"/>
    </font>
    <font>
      <sz val="10"/>
      <color theme="0"/>
      <name val="Times New Roman"/>
      <family val="1"/>
    </font>
    <font>
      <u/>
      <sz val="10"/>
      <color theme="1"/>
      <name val="Times New Roman"/>
      <family val="1"/>
    </font>
    <font>
      <sz val="10"/>
      <color theme="0"/>
      <name val="ＭＳ 明朝"/>
      <family val="1"/>
      <charset val="128"/>
    </font>
    <font>
      <sz val="10"/>
      <color rgb="FFFF0000"/>
      <name val="Times New Roman"/>
      <family val="1"/>
    </font>
    <font>
      <sz val="10"/>
      <name val="Times New Roman"/>
      <family val="1"/>
    </font>
    <font>
      <sz val="10"/>
      <name val="ＭＳ Ｐ明朝"/>
      <family val="1"/>
      <charset val="128"/>
    </font>
    <font>
      <vertAlign val="superscript"/>
      <sz val="10"/>
      <color theme="1"/>
      <name val="Times New Roman"/>
      <family val="1"/>
    </font>
    <font>
      <vertAlign val="superscript"/>
      <sz val="10"/>
      <name val="Times New Roman"/>
      <family val="1"/>
    </font>
    <font>
      <sz val="14"/>
      <name val="メイリオ"/>
      <family val="3"/>
      <charset val="128"/>
    </font>
    <font>
      <sz val="9"/>
      <color theme="0"/>
      <name val="メイリオ"/>
      <family val="3"/>
      <charset val="128"/>
    </font>
  </fonts>
  <fills count="26">
    <fill>
      <patternFill patternType="none"/>
    </fill>
    <fill>
      <patternFill patternType="gray125"/>
    </fill>
    <fill>
      <patternFill patternType="solid">
        <fgColor theme="0" tint="-0.14999847407452621"/>
        <bgColor indexed="64"/>
      </patternFill>
    </fill>
    <fill>
      <patternFill patternType="solid">
        <fgColor theme="3"/>
        <bgColor indexed="64"/>
      </patternFill>
    </fill>
    <fill>
      <patternFill patternType="solid">
        <fgColor theme="7"/>
        <bgColor indexed="64"/>
      </patternFill>
    </fill>
    <fill>
      <patternFill patternType="solid">
        <fgColor theme="8"/>
        <bgColor indexed="64"/>
      </patternFill>
    </fill>
    <fill>
      <patternFill patternType="solid">
        <fgColor theme="6"/>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9"/>
        <bgColor indexed="64"/>
      </patternFill>
    </fill>
    <fill>
      <patternFill patternType="solid">
        <fgColor theme="0"/>
        <bgColor indexed="64"/>
      </patternFill>
    </fill>
    <fill>
      <patternFill patternType="solid">
        <fgColor theme="0" tint="-4.9989318521683403E-2"/>
        <bgColor indexed="64"/>
      </patternFill>
    </fill>
    <fill>
      <patternFill patternType="solid">
        <fgColor theme="7" tint="0.79998168889431442"/>
        <bgColor indexed="64"/>
      </patternFill>
    </fill>
    <fill>
      <patternFill patternType="solid">
        <fgColor rgb="FFFDEADA"/>
        <bgColor indexed="64"/>
      </patternFill>
    </fill>
    <fill>
      <patternFill patternType="solid">
        <fgColor theme="1"/>
        <bgColor indexed="64"/>
      </patternFill>
    </fill>
    <fill>
      <patternFill patternType="solid">
        <fgColor theme="6" tint="0.79998168889431442"/>
        <bgColor indexed="64"/>
      </patternFill>
    </fill>
    <fill>
      <patternFill patternType="solid">
        <fgColor theme="4"/>
        <bgColor indexed="64"/>
      </patternFill>
    </fill>
    <fill>
      <patternFill patternType="solid">
        <fgColor theme="3" tint="0.79998168889431442"/>
        <bgColor indexed="64"/>
      </patternFill>
    </fill>
    <fill>
      <patternFill patternType="solid">
        <fgColor theme="5"/>
        <bgColor indexed="64"/>
      </patternFill>
    </fill>
    <fill>
      <patternFill patternType="solid">
        <fgColor theme="5" tint="0.79998168889431442"/>
        <bgColor indexed="64"/>
      </patternFill>
    </fill>
    <fill>
      <patternFill patternType="solid">
        <fgColor theme="5" tint="0.39997558519241921"/>
        <bgColor indexed="64"/>
      </patternFill>
    </fill>
    <fill>
      <patternFill patternType="solid">
        <fgColor theme="0" tint="-0.34998626667073579"/>
        <bgColor indexed="64"/>
      </patternFill>
    </fill>
    <fill>
      <patternFill patternType="solid">
        <fgColor rgb="FF92D050"/>
        <bgColor indexed="64"/>
      </patternFill>
    </fill>
    <fill>
      <patternFill patternType="solid">
        <fgColor theme="2"/>
        <bgColor indexed="64"/>
      </patternFill>
    </fill>
    <fill>
      <patternFill patternType="solid">
        <fgColor theme="2" tint="-0.499984740745262"/>
        <bgColor indexed="64"/>
      </patternFill>
    </fill>
    <fill>
      <patternFill patternType="solid">
        <fgColor rgb="FFFFFF00"/>
        <bgColor indexed="64"/>
      </patternFill>
    </fill>
  </fills>
  <borders count="8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right style="thin">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medium">
        <color indexed="64"/>
      </bottom>
      <diagonal/>
    </border>
    <border>
      <left/>
      <right style="medium">
        <color indexed="64"/>
      </right>
      <top/>
      <bottom/>
      <diagonal/>
    </border>
    <border>
      <left/>
      <right style="medium">
        <color indexed="64"/>
      </right>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right/>
      <top/>
      <bottom style="thin">
        <color indexed="64"/>
      </bottom>
      <diagonal/>
    </border>
    <border>
      <left style="thin">
        <color indexed="64"/>
      </left>
      <right/>
      <top/>
      <bottom/>
      <diagonal/>
    </border>
    <border>
      <left style="thin">
        <color indexed="64"/>
      </left>
      <right style="thin">
        <color indexed="64"/>
      </right>
      <top/>
      <bottom/>
      <diagonal/>
    </border>
    <border>
      <left style="medium">
        <color indexed="64"/>
      </left>
      <right style="thin">
        <color indexed="64"/>
      </right>
      <top/>
      <bottom/>
      <diagonal/>
    </border>
    <border>
      <left/>
      <right style="thin">
        <color indexed="64"/>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thin">
        <color indexed="64"/>
      </right>
      <top/>
      <bottom/>
      <diagonal/>
    </border>
    <border>
      <left/>
      <right style="thin">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diagonal/>
    </border>
    <border>
      <left style="medium">
        <color indexed="64"/>
      </left>
      <right style="thin">
        <color auto="1"/>
      </right>
      <top style="thin">
        <color indexed="64"/>
      </top>
      <bottom style="thin">
        <color indexed="64"/>
      </bottom>
      <diagonal/>
    </border>
    <border>
      <left style="medium">
        <color indexed="64"/>
      </left>
      <right style="thin">
        <color auto="1"/>
      </right>
      <top style="thin">
        <color indexed="64"/>
      </top>
      <bottom style="medium">
        <color indexed="64"/>
      </bottom>
      <diagonal/>
    </border>
    <border>
      <left style="thin">
        <color indexed="64"/>
      </left>
      <right style="thin">
        <color auto="1"/>
      </right>
      <top style="thin">
        <color indexed="64"/>
      </top>
      <bottom style="thin">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right/>
      <top style="medium">
        <color indexed="64"/>
      </top>
      <bottom style="dotted">
        <color indexed="64"/>
      </bottom>
      <diagonal/>
    </border>
    <border>
      <left/>
      <right style="thin">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dotted">
        <color indexed="64"/>
      </right>
      <top/>
      <bottom/>
      <diagonal/>
    </border>
    <border>
      <left style="dotted">
        <color indexed="64"/>
      </left>
      <right style="dotted">
        <color indexed="64"/>
      </right>
      <top style="thin">
        <color indexed="64"/>
      </top>
      <bottom style="thin">
        <color indexed="64"/>
      </bottom>
      <diagonal/>
    </border>
  </borders>
  <cellStyleXfs count="71">
    <xf numFmtId="0" fontId="0" fillId="0" borderId="0"/>
    <xf numFmtId="0" fontId="10" fillId="0" borderId="0">
      <alignment vertical="center"/>
    </xf>
    <xf numFmtId="0" fontId="9" fillId="0" borderId="0">
      <alignment vertical="center"/>
    </xf>
    <xf numFmtId="0" fontId="9" fillId="0" borderId="0">
      <alignment vertical="center"/>
    </xf>
    <xf numFmtId="0" fontId="9" fillId="0" borderId="0">
      <alignment vertical="center"/>
    </xf>
    <xf numFmtId="0" fontId="8"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6"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37" fillId="0" borderId="0"/>
    <xf numFmtId="0" fontId="3" fillId="0" borderId="0">
      <alignment vertical="center"/>
    </xf>
    <xf numFmtId="0" fontId="38" fillId="0" borderId="0"/>
    <xf numFmtId="0" fontId="3" fillId="0" borderId="0">
      <alignment vertical="center"/>
    </xf>
    <xf numFmtId="0" fontId="2" fillId="0" borderId="0">
      <alignment vertical="center"/>
    </xf>
    <xf numFmtId="0" fontId="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7" fillId="0" borderId="0"/>
    <xf numFmtId="176" fontId="52" fillId="0" borderId="0" applyFont="0" applyFill="0" applyBorder="0" applyAlignment="0" applyProtection="0"/>
  </cellStyleXfs>
  <cellXfs count="934">
    <xf numFmtId="0" fontId="0" fillId="0" borderId="0" xfId="0"/>
    <xf numFmtId="0" fontId="12" fillId="0" borderId="0" xfId="0" applyFont="1"/>
    <xf numFmtId="0" fontId="12" fillId="0" borderId="0" xfId="0" applyFont="1" applyAlignment="1">
      <alignment wrapText="1"/>
    </xf>
    <xf numFmtId="0" fontId="12" fillId="0" borderId="1" xfId="0" applyFont="1" applyBorder="1"/>
    <xf numFmtId="0" fontId="12" fillId="0" borderId="0" xfId="0" applyFont="1" applyAlignment="1">
      <alignment horizontal="center" vertical="center"/>
    </xf>
    <xf numFmtId="0" fontId="12" fillId="0" borderId="43" xfId="0" applyFont="1" applyBorder="1" applyAlignment="1">
      <alignment horizontal="center" vertical="center" wrapText="1"/>
    </xf>
    <xf numFmtId="0" fontId="0" fillId="0" borderId="0" xfId="0" applyFont="1"/>
    <xf numFmtId="0" fontId="26" fillId="0" borderId="0" xfId="0" applyFont="1"/>
    <xf numFmtId="0" fontId="12" fillId="0" borderId="0" xfId="0" applyFont="1" applyFill="1"/>
    <xf numFmtId="0" fontId="12" fillId="0" borderId="2" xfId="0" applyFont="1" applyFill="1" applyBorder="1" applyAlignment="1">
      <alignment horizontal="center" vertical="center" wrapText="1"/>
    </xf>
    <xf numFmtId="0" fontId="12" fillId="0" borderId="8" xfId="0" applyFont="1" applyBorder="1"/>
    <xf numFmtId="0" fontId="13" fillId="0" borderId="9" xfId="0" applyFont="1" applyBorder="1" applyAlignment="1">
      <alignment horizontal="center" vertical="center"/>
    </xf>
    <xf numFmtId="0" fontId="12" fillId="0" borderId="30" xfId="0" applyFont="1" applyBorder="1" applyAlignment="1">
      <alignment horizontal="center" vertical="center" wrapText="1"/>
    </xf>
    <xf numFmtId="0" fontId="14" fillId="0" borderId="61" xfId="0" applyFont="1" applyBorder="1" applyAlignment="1">
      <alignment horizontal="center" vertical="center" wrapText="1"/>
    </xf>
    <xf numFmtId="0" fontId="12" fillId="8" borderId="39" xfId="0" applyFont="1" applyFill="1" applyBorder="1" applyAlignment="1">
      <alignment horizontal="center" vertical="center"/>
    </xf>
    <xf numFmtId="0" fontId="22" fillId="5" borderId="53" xfId="0" applyFont="1" applyFill="1" applyBorder="1" applyAlignment="1">
      <alignment horizontal="center" vertical="center" wrapText="1"/>
    </xf>
    <xf numFmtId="0" fontId="15" fillId="0" borderId="23" xfId="0" applyFont="1" applyBorder="1" applyAlignment="1">
      <alignment horizontal="center" vertical="center" wrapText="1"/>
    </xf>
    <xf numFmtId="0" fontId="12" fillId="0" borderId="35" xfId="0" applyFont="1" applyBorder="1" applyAlignment="1">
      <alignment horizontal="center" vertical="center" wrapText="1"/>
    </xf>
    <xf numFmtId="0" fontId="0" fillId="0" borderId="0" xfId="0" applyAlignment="1">
      <alignment wrapText="1"/>
    </xf>
    <xf numFmtId="0" fontId="12" fillId="8" borderId="2" xfId="0" applyFont="1" applyFill="1" applyBorder="1" applyAlignment="1">
      <alignment horizontal="center"/>
    </xf>
    <xf numFmtId="0" fontId="31" fillId="0" borderId="0" xfId="0" applyFont="1"/>
    <xf numFmtId="0" fontId="12" fillId="0" borderId="56" xfId="0" applyFont="1" applyBorder="1" applyAlignment="1">
      <alignment horizontal="center" vertical="center" wrapText="1"/>
    </xf>
    <xf numFmtId="0" fontId="12" fillId="8" borderId="1" xfId="0" applyFont="1" applyFill="1" applyBorder="1" applyAlignment="1">
      <alignment horizontal="center"/>
    </xf>
    <xf numFmtId="0" fontId="12" fillId="0" borderId="6" xfId="0" applyFont="1" applyBorder="1"/>
    <xf numFmtId="0" fontId="23" fillId="3" borderId="59" xfId="0" applyFont="1" applyFill="1" applyBorder="1" applyAlignment="1">
      <alignment horizontal="center" vertical="center" wrapText="1"/>
    </xf>
    <xf numFmtId="0" fontId="13" fillId="0" borderId="52" xfId="0" applyFont="1" applyFill="1" applyBorder="1" applyAlignment="1">
      <alignment horizontal="center" vertical="center" wrapText="1"/>
    </xf>
    <xf numFmtId="0" fontId="24" fillId="6" borderId="52" xfId="0" applyFont="1" applyFill="1" applyBorder="1" applyAlignment="1">
      <alignment horizontal="center" vertical="center" wrapText="1"/>
    </xf>
    <xf numFmtId="0" fontId="13" fillId="0" borderId="10" xfId="0" applyFont="1" applyFill="1" applyBorder="1" applyAlignment="1">
      <alignment horizontal="center" vertical="center" wrapText="1"/>
    </xf>
    <xf numFmtId="0" fontId="13" fillId="0" borderId="25" xfId="0" applyFont="1" applyFill="1" applyBorder="1" applyAlignment="1">
      <alignment horizontal="center" vertical="center" wrapText="1"/>
    </xf>
    <xf numFmtId="0" fontId="13" fillId="0" borderId="11" xfId="0" applyFont="1" applyFill="1" applyBorder="1" applyAlignment="1">
      <alignment horizontal="center" vertical="center" wrapText="1"/>
    </xf>
    <xf numFmtId="0" fontId="13" fillId="0" borderId="52" xfId="0" applyFont="1" applyFill="1" applyBorder="1" applyAlignment="1">
      <alignment horizontal="center" vertical="center" textRotation="255" wrapText="1"/>
    </xf>
    <xf numFmtId="0" fontId="13" fillId="0" borderId="60" xfId="0" applyFont="1" applyFill="1" applyBorder="1" applyAlignment="1">
      <alignment horizontal="center" vertical="center" textRotation="255" wrapText="1"/>
    </xf>
    <xf numFmtId="0" fontId="13" fillId="0" borderId="59" xfId="0" applyFont="1" applyFill="1" applyBorder="1" applyAlignment="1">
      <alignment horizontal="center" vertical="center" textRotation="255" wrapText="1"/>
    </xf>
    <xf numFmtId="0" fontId="13" fillId="0" borderId="9" xfId="0" applyFont="1" applyFill="1" applyBorder="1" applyAlignment="1">
      <alignment horizontal="center" vertical="center" textRotation="255" wrapText="1"/>
    </xf>
    <xf numFmtId="0" fontId="13" fillId="0" borderId="68" xfId="0" applyFont="1" applyFill="1" applyBorder="1" applyAlignment="1">
      <alignment horizontal="center" vertical="center" textRotation="255" wrapText="1"/>
    </xf>
    <xf numFmtId="0" fontId="13" fillId="0" borderId="77" xfId="0" applyFont="1" applyFill="1" applyBorder="1" applyAlignment="1">
      <alignment horizontal="center" vertical="center" textRotation="255" wrapText="1"/>
    </xf>
    <xf numFmtId="0" fontId="22" fillId="4" borderId="9" xfId="0" applyFont="1" applyFill="1" applyBorder="1" applyAlignment="1">
      <alignment horizontal="center" vertical="center" wrapText="1"/>
    </xf>
    <xf numFmtId="0" fontId="22" fillId="4" borderId="65" xfId="0" applyFont="1" applyFill="1" applyBorder="1" applyAlignment="1">
      <alignment horizontal="center" vertical="center" wrapText="1"/>
    </xf>
    <xf numFmtId="0" fontId="14" fillId="0" borderId="65" xfId="0" applyFont="1" applyFill="1" applyBorder="1" applyAlignment="1">
      <alignment horizontal="center" vertical="center" wrapText="1"/>
    </xf>
    <xf numFmtId="0" fontId="12" fillId="0" borderId="60" xfId="0" applyFont="1" applyBorder="1" applyAlignment="1">
      <alignment horizontal="center" vertical="center" textRotation="255"/>
    </xf>
    <xf numFmtId="0" fontId="12" fillId="0" borderId="65" xfId="0" applyFont="1" applyBorder="1" applyAlignment="1">
      <alignment horizontal="center" vertical="center" textRotation="255"/>
    </xf>
    <xf numFmtId="0" fontId="13" fillId="0" borderId="65" xfId="0" applyFont="1" applyFill="1" applyBorder="1" applyAlignment="1">
      <alignment horizontal="center" vertical="center" wrapText="1"/>
    </xf>
    <xf numFmtId="0" fontId="12" fillId="0" borderId="59" xfId="0" applyFont="1" applyBorder="1" applyAlignment="1">
      <alignment horizontal="center" vertical="center" textRotation="255"/>
    </xf>
    <xf numFmtId="0" fontId="13" fillId="0" borderId="67" xfId="0" applyFont="1" applyFill="1" applyBorder="1" applyAlignment="1">
      <alignment horizontal="center" vertical="center" textRotation="255" wrapText="1"/>
    </xf>
    <xf numFmtId="0" fontId="30" fillId="0" borderId="31" xfId="0" applyFont="1" applyFill="1" applyBorder="1" applyAlignment="1">
      <alignment horizontal="center" vertical="center" wrapText="1"/>
    </xf>
    <xf numFmtId="0" fontId="13" fillId="0" borderId="5" xfId="0" applyFont="1" applyFill="1" applyBorder="1" applyAlignment="1">
      <alignment horizontal="center" vertical="center" wrapText="1"/>
    </xf>
    <xf numFmtId="0" fontId="32" fillId="0" borderId="0" xfId="0" applyFont="1" applyAlignment="1">
      <alignment horizontal="left" vertical="center"/>
    </xf>
    <xf numFmtId="0" fontId="12" fillId="0" borderId="12" xfId="0" applyFont="1" applyFill="1" applyBorder="1" applyAlignment="1">
      <alignment horizontal="center" vertical="center" wrapText="1"/>
    </xf>
    <xf numFmtId="0" fontId="12" fillId="0" borderId="4" xfId="0" applyFont="1" applyFill="1" applyBorder="1" applyAlignment="1">
      <alignment horizontal="center" vertical="center" wrapText="1"/>
    </xf>
    <xf numFmtId="0" fontId="31" fillId="0" borderId="0" xfId="0" applyFont="1" applyAlignment="1">
      <alignment horizontal="center" vertical="center" wrapText="1"/>
    </xf>
    <xf numFmtId="0" fontId="12" fillId="0" borderId="3" xfId="0" applyFont="1" applyFill="1" applyBorder="1" applyAlignment="1">
      <alignment horizontal="center" vertical="center" wrapText="1"/>
    </xf>
    <xf numFmtId="0" fontId="12" fillId="0" borderId="29"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2" fillId="0" borderId="13" xfId="0" applyFont="1" applyFill="1" applyBorder="1" applyAlignment="1">
      <alignment horizontal="center" vertical="center" wrapText="1"/>
    </xf>
    <xf numFmtId="0" fontId="12" fillId="0" borderId="30" xfId="0" applyFont="1" applyFill="1" applyBorder="1" applyAlignment="1">
      <alignment horizontal="center" vertical="center" wrapText="1"/>
    </xf>
    <xf numFmtId="0" fontId="12" fillId="8" borderId="30" xfId="0" applyFont="1" applyFill="1" applyBorder="1" applyAlignment="1">
      <alignment horizontal="center" vertical="center"/>
    </xf>
    <xf numFmtId="0" fontId="12" fillId="8" borderId="35" xfId="0" applyFont="1" applyFill="1" applyBorder="1" applyAlignment="1">
      <alignment horizontal="center" vertical="center"/>
    </xf>
    <xf numFmtId="0" fontId="27" fillId="0" borderId="0" xfId="0" applyFont="1" applyAlignment="1">
      <alignment horizontal="left"/>
    </xf>
    <xf numFmtId="0" fontId="13" fillId="0" borderId="1" xfId="0" applyFont="1" applyBorder="1" applyAlignment="1">
      <alignment horizontal="center" vertical="center" wrapText="1"/>
    </xf>
    <xf numFmtId="0" fontId="13" fillId="0" borderId="5" xfId="0" applyFont="1" applyBorder="1" applyAlignment="1">
      <alignment horizontal="center" vertical="center" wrapText="1"/>
    </xf>
    <xf numFmtId="0" fontId="15" fillId="0" borderId="0" xfId="0" applyFont="1" applyFill="1" applyBorder="1" applyAlignment="1">
      <alignment horizontal="center" vertical="center" wrapText="1"/>
    </xf>
    <xf numFmtId="0" fontId="13" fillId="0" borderId="60" xfId="0" applyFont="1" applyBorder="1" applyAlignment="1">
      <alignment horizontal="center" vertical="center"/>
    </xf>
    <xf numFmtId="2" fontId="12" fillId="0" borderId="1" xfId="0" applyNumberFormat="1" applyFont="1" applyFill="1" applyBorder="1" applyAlignment="1">
      <alignment horizontal="center" vertical="center" wrapText="1"/>
    </xf>
    <xf numFmtId="0" fontId="12" fillId="0" borderId="79" xfId="0" applyFont="1" applyFill="1" applyBorder="1" applyAlignment="1">
      <alignment horizontal="center" vertical="center" wrapText="1"/>
    </xf>
    <xf numFmtId="0" fontId="12" fillId="0" borderId="81" xfId="0" applyFont="1" applyFill="1" applyBorder="1" applyAlignment="1">
      <alignment horizontal="center" vertical="center" wrapText="1"/>
    </xf>
    <xf numFmtId="0" fontId="13" fillId="0" borderId="56" xfId="0" applyFont="1" applyFill="1" applyBorder="1" applyAlignment="1">
      <alignment horizontal="center" vertical="center" shrinkToFit="1"/>
    </xf>
    <xf numFmtId="0" fontId="13" fillId="0" borderId="61" xfId="0" applyFont="1" applyFill="1" applyBorder="1" applyAlignment="1">
      <alignment horizontal="center" vertical="center" wrapText="1"/>
    </xf>
    <xf numFmtId="0" fontId="30" fillId="0" borderId="28" xfId="0" applyFont="1" applyFill="1" applyBorder="1" applyAlignment="1">
      <alignment horizontal="center" vertical="center" wrapText="1"/>
    </xf>
    <xf numFmtId="0" fontId="13" fillId="0" borderId="6" xfId="0" applyFont="1" applyFill="1" applyBorder="1" applyAlignment="1">
      <alignment horizontal="center" vertical="center" wrapText="1"/>
    </xf>
    <xf numFmtId="0" fontId="13" fillId="0" borderId="8" xfId="0" applyFont="1" applyFill="1" applyBorder="1" applyAlignment="1">
      <alignment horizontal="center" vertical="center" wrapText="1"/>
    </xf>
    <xf numFmtId="0" fontId="13" fillId="0" borderId="25" xfId="0" applyFont="1" applyFill="1" applyBorder="1" applyAlignment="1">
      <alignment horizontal="center" vertical="center" textRotation="255" wrapText="1"/>
    </xf>
    <xf numFmtId="0" fontId="13" fillId="0" borderId="51" xfId="0" applyFont="1" applyBorder="1" applyAlignment="1">
      <alignment vertical="center"/>
    </xf>
    <xf numFmtId="0" fontId="13" fillId="0" borderId="63" xfId="0" applyFont="1" applyBorder="1" applyAlignment="1">
      <alignment vertical="center"/>
    </xf>
    <xf numFmtId="0" fontId="12" fillId="8" borderId="2" xfId="0" applyFont="1" applyFill="1" applyBorder="1" applyAlignment="1">
      <alignment vertical="center"/>
    </xf>
    <xf numFmtId="0" fontId="12" fillId="8" borderId="4" xfId="0" applyFont="1" applyFill="1" applyBorder="1" applyAlignment="1">
      <alignment vertical="center"/>
    </xf>
    <xf numFmtId="0" fontId="12" fillId="8" borderId="2" xfId="0" applyFont="1" applyFill="1" applyBorder="1" applyAlignment="1"/>
    <xf numFmtId="0" fontId="12" fillId="8" borderId="4" xfId="0" applyFont="1" applyFill="1" applyBorder="1" applyAlignment="1"/>
    <xf numFmtId="0" fontId="12" fillId="0" borderId="2" xfId="0" applyFont="1" applyBorder="1" applyAlignment="1"/>
    <xf numFmtId="0" fontId="12" fillId="0" borderId="4" xfId="0" applyFont="1" applyBorder="1" applyAlignment="1"/>
    <xf numFmtId="0" fontId="13" fillId="0" borderId="75" xfId="0" applyFont="1" applyFill="1" applyBorder="1" applyAlignment="1">
      <alignment horizontal="center" vertical="center" textRotation="255" wrapText="1"/>
    </xf>
    <xf numFmtId="0" fontId="12" fillId="0" borderId="0" xfId="0" applyFont="1" applyAlignment="1">
      <alignment horizontal="center"/>
    </xf>
    <xf numFmtId="0" fontId="12" fillId="0" borderId="0" xfId="0" applyFont="1" applyAlignment="1"/>
    <xf numFmtId="0" fontId="22" fillId="9" borderId="53" xfId="0" applyFont="1" applyFill="1" applyBorder="1" applyAlignment="1">
      <alignment horizontal="center" vertical="center" wrapText="1"/>
    </xf>
    <xf numFmtId="0" fontId="12" fillId="7" borderId="42" xfId="0" applyFont="1" applyFill="1" applyBorder="1" applyAlignment="1">
      <alignment horizontal="center" vertical="center"/>
    </xf>
    <xf numFmtId="0" fontId="12" fillId="7" borderId="43" xfId="0" applyFont="1" applyFill="1" applyBorder="1" applyAlignment="1">
      <alignment horizontal="center" vertical="center"/>
    </xf>
    <xf numFmtId="0" fontId="12" fillId="0" borderId="81" xfId="0" applyFont="1" applyBorder="1"/>
    <xf numFmtId="0" fontId="12" fillId="0" borderId="0" xfId="0" applyFont="1" applyBorder="1"/>
    <xf numFmtId="0" fontId="12" fillId="0" borderId="81" xfId="0" applyFont="1" applyBorder="1" applyAlignment="1">
      <alignment vertical="center" wrapText="1"/>
    </xf>
    <xf numFmtId="0" fontId="12" fillId="0" borderId="4" xfId="0" applyFont="1" applyBorder="1" applyAlignment="1">
      <alignment vertical="center" wrapText="1"/>
    </xf>
    <xf numFmtId="0" fontId="12" fillId="0" borderId="2"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13" xfId="0" applyFont="1" applyBorder="1" applyAlignment="1">
      <alignment horizontal="center" vertical="center" wrapText="1"/>
    </xf>
    <xf numFmtId="0" fontId="13" fillId="0" borderId="45" xfId="0" applyFont="1" applyBorder="1" applyAlignment="1">
      <alignment vertical="center" wrapText="1"/>
    </xf>
    <xf numFmtId="0" fontId="0" fillId="0" borderId="0" xfId="0" applyNumberFormat="1" applyAlignment="1">
      <alignment horizontal="left" vertical="center"/>
    </xf>
    <xf numFmtId="0" fontId="12" fillId="0" borderId="43" xfId="0" applyNumberFormat="1" applyFont="1" applyBorder="1" applyAlignment="1">
      <alignment horizontal="center" vertical="center" wrapText="1"/>
    </xf>
    <xf numFmtId="0" fontId="12" fillId="0" borderId="13" xfId="0" applyFont="1" applyFill="1" applyBorder="1" applyAlignment="1">
      <alignment horizontal="center" vertical="center" wrapText="1"/>
    </xf>
    <xf numFmtId="0" fontId="0" fillId="0" borderId="0" xfId="0"/>
    <xf numFmtId="0" fontId="12" fillId="0" borderId="0" xfId="0" applyFont="1"/>
    <xf numFmtId="0" fontId="12" fillId="0" borderId="81" xfId="0" applyFont="1" applyBorder="1"/>
    <xf numFmtId="0" fontId="12" fillId="0" borderId="2" xfId="0" applyFont="1" applyFill="1" applyBorder="1" applyAlignment="1">
      <alignment horizontal="center" vertical="center" wrapText="1"/>
    </xf>
    <xf numFmtId="0" fontId="12" fillId="0" borderId="30" xfId="0" applyFont="1" applyFill="1" applyBorder="1" applyAlignment="1">
      <alignment horizontal="center" vertical="center" wrapText="1"/>
    </xf>
    <xf numFmtId="0" fontId="0" fillId="0" borderId="81" xfId="0" applyBorder="1"/>
    <xf numFmtId="0" fontId="12" fillId="8" borderId="5" xfId="0" applyFont="1" applyFill="1" applyBorder="1" applyAlignment="1">
      <alignment horizontal="center" vertical="center"/>
    </xf>
    <xf numFmtId="0" fontId="12" fillId="0" borderId="0" xfId="0" applyFont="1" applyBorder="1" applyAlignment="1"/>
    <xf numFmtId="0" fontId="12" fillId="0" borderId="73" xfId="0" applyFont="1" applyFill="1" applyBorder="1" applyAlignment="1">
      <alignment vertical="center"/>
    </xf>
    <xf numFmtId="0" fontId="12" fillId="0" borderId="66" xfId="0" applyFont="1" applyFill="1" applyBorder="1" applyAlignment="1">
      <alignment vertical="center"/>
    </xf>
    <xf numFmtId="0" fontId="15" fillId="0" borderId="0" xfId="0" applyFont="1" applyBorder="1"/>
    <xf numFmtId="0" fontId="12" fillId="0" borderId="6" xfId="0" applyFont="1" applyBorder="1" applyAlignment="1">
      <alignment horizontal="center" vertical="center" wrapText="1"/>
    </xf>
    <xf numFmtId="0" fontId="12" fillId="0" borderId="55" xfId="0" applyFont="1" applyBorder="1" applyAlignment="1">
      <alignment horizontal="center" vertical="center"/>
    </xf>
    <xf numFmtId="0" fontId="13" fillId="0" borderId="60" xfId="0" applyFont="1" applyBorder="1" applyAlignment="1">
      <alignment horizontal="center" vertical="center"/>
    </xf>
    <xf numFmtId="0" fontId="12" fillId="0" borderId="8" xfId="0" applyFont="1" applyBorder="1" applyAlignment="1">
      <alignment horizontal="center" vertical="center" wrapText="1"/>
    </xf>
    <xf numFmtId="0" fontId="12" fillId="0" borderId="28" xfId="0" applyFont="1" applyBorder="1" applyAlignment="1">
      <alignment horizontal="center" vertical="center" wrapText="1"/>
    </xf>
    <xf numFmtId="0" fontId="12" fillId="12" borderId="0" xfId="0" applyFont="1" applyFill="1"/>
    <xf numFmtId="0" fontId="0" fillId="0" borderId="0" xfId="0" applyNumberFormat="1" applyBorder="1" applyAlignment="1">
      <alignment horizontal="left" vertical="center"/>
    </xf>
    <xf numFmtId="0" fontId="0" fillId="0" borderId="0" xfId="0" applyAlignment="1">
      <alignment horizontal="center"/>
    </xf>
    <xf numFmtId="0" fontId="22" fillId="14" borderId="0" xfId="0" applyFont="1" applyFill="1"/>
    <xf numFmtId="0" fontId="12" fillId="0" borderId="81" xfId="0" applyFont="1" applyBorder="1" applyAlignment="1"/>
    <xf numFmtId="0" fontId="0" fillId="8" borderId="0" xfId="0" applyFill="1"/>
    <xf numFmtId="0" fontId="0" fillId="8" borderId="0" xfId="0" applyFill="1" applyAlignment="1">
      <alignment horizontal="center"/>
    </xf>
    <xf numFmtId="0" fontId="0" fillId="0" borderId="2" xfId="0" applyBorder="1"/>
    <xf numFmtId="0" fontId="12" fillId="0" borderId="5" xfId="0" applyFont="1" applyBorder="1"/>
    <xf numFmtId="0" fontId="12" fillId="7" borderId="42" xfId="0" applyFont="1" applyFill="1" applyBorder="1" applyAlignment="1">
      <alignment horizontal="center" vertical="center" wrapText="1"/>
    </xf>
    <xf numFmtId="0" fontId="12" fillId="7" borderId="46" xfId="0" applyFont="1" applyFill="1" applyBorder="1" applyAlignment="1">
      <alignment horizontal="center" vertical="center" wrapText="1"/>
    </xf>
    <xf numFmtId="0" fontId="12" fillId="12" borderId="43" xfId="0" applyFont="1" applyFill="1" applyBorder="1" applyAlignment="1">
      <alignment horizontal="center" vertical="center" wrapText="1"/>
    </xf>
    <xf numFmtId="0" fontId="0" fillId="0" borderId="0" xfId="0" applyFill="1"/>
    <xf numFmtId="0" fontId="0" fillId="12" borderId="0" xfId="0" applyFill="1"/>
    <xf numFmtId="0" fontId="12" fillId="12" borderId="13" xfId="0" applyFont="1" applyFill="1" applyBorder="1" applyAlignment="1">
      <alignment horizontal="center" vertical="center" wrapText="1"/>
    </xf>
    <xf numFmtId="0" fontId="15" fillId="12" borderId="57" xfId="0" applyFont="1" applyFill="1" applyBorder="1" applyAlignment="1">
      <alignment horizontal="center" vertical="center" wrapText="1"/>
    </xf>
    <xf numFmtId="0" fontId="15" fillId="12" borderId="8" xfId="0" applyFont="1" applyFill="1" applyBorder="1" applyAlignment="1">
      <alignment horizontal="center" vertical="center" wrapText="1"/>
    </xf>
    <xf numFmtId="0" fontId="12" fillId="12" borderId="2" xfId="0" applyFont="1" applyFill="1" applyBorder="1" applyAlignment="1">
      <alignment horizontal="center" vertical="center" wrapText="1"/>
    </xf>
    <xf numFmtId="0" fontId="31" fillId="0" borderId="0" xfId="0" applyFont="1" applyFill="1"/>
    <xf numFmtId="0" fontId="0" fillId="0" borderId="0" xfId="0" applyNumberFormat="1" applyFill="1" applyAlignment="1">
      <alignment horizontal="left" vertical="center"/>
    </xf>
    <xf numFmtId="0" fontId="0" fillId="0" borderId="0" xfId="0" applyFill="1" applyAlignment="1">
      <alignment wrapText="1"/>
    </xf>
    <xf numFmtId="0" fontId="0" fillId="0" borderId="0" xfId="0" applyFont="1" applyFill="1"/>
    <xf numFmtId="0" fontId="0" fillId="0" borderId="53" xfId="0" applyFill="1" applyBorder="1"/>
    <xf numFmtId="0" fontId="12" fillId="0" borderId="0" xfId="0" applyFont="1" applyAlignment="1">
      <alignment horizontal="center" vertical="top"/>
    </xf>
    <xf numFmtId="0" fontId="43" fillId="0" borderId="81" xfId="0" applyFont="1" applyFill="1" applyBorder="1" applyAlignment="1">
      <alignment vertical="center" wrapText="1"/>
    </xf>
    <xf numFmtId="0" fontId="43" fillId="0" borderId="81" xfId="0" applyFont="1" applyBorder="1" applyAlignment="1">
      <alignment vertical="center"/>
    </xf>
    <xf numFmtId="0" fontId="43" fillId="0" borderId="81" xfId="0" applyFont="1" applyFill="1" applyBorder="1" applyAlignment="1">
      <alignment vertical="center"/>
    </xf>
    <xf numFmtId="0" fontId="43" fillId="0" borderId="81" xfId="0" applyFont="1" applyBorder="1" applyAlignment="1">
      <alignment vertical="center" wrapText="1"/>
    </xf>
    <xf numFmtId="0" fontId="12" fillId="0" borderId="0" xfId="0" applyFont="1" applyAlignment="1">
      <alignment horizontal="left"/>
    </xf>
    <xf numFmtId="0" fontId="15" fillId="0" borderId="81" xfId="0" applyFont="1" applyBorder="1" applyAlignment="1">
      <alignment horizontal="center"/>
    </xf>
    <xf numFmtId="0" fontId="41" fillId="0" borderId="81" xfId="0" applyFont="1" applyBorder="1" applyAlignment="1">
      <alignment horizontal="center"/>
    </xf>
    <xf numFmtId="0" fontId="12" fillId="0" borderId="81" xfId="0" applyFont="1" applyBorder="1" applyAlignment="1">
      <alignment horizontal="center"/>
    </xf>
    <xf numFmtId="0" fontId="12" fillId="0" borderId="81"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13" xfId="0" applyFont="1" applyBorder="1" applyAlignment="1">
      <alignment horizontal="center" vertical="center" wrapText="1"/>
    </xf>
    <xf numFmtId="0" fontId="13" fillId="0" borderId="60" xfId="0" applyFont="1" applyBorder="1" applyAlignment="1">
      <alignment horizontal="center" vertical="center"/>
    </xf>
    <xf numFmtId="0" fontId="23" fillId="3" borderId="69" xfId="0" applyFont="1" applyFill="1" applyBorder="1" applyAlignment="1">
      <alignment horizontal="center" vertical="center" wrapText="1"/>
    </xf>
    <xf numFmtId="0" fontId="23" fillId="3" borderId="77" xfId="0" applyFont="1" applyFill="1" applyBorder="1" applyAlignment="1">
      <alignment horizontal="center" vertical="center" wrapText="1"/>
    </xf>
    <xf numFmtId="0" fontId="23" fillId="3" borderId="41" xfId="0" applyFont="1" applyFill="1" applyBorder="1" applyAlignment="1">
      <alignment horizontal="center" vertical="center" wrapText="1"/>
    </xf>
    <xf numFmtId="0" fontId="15" fillId="0" borderId="69" xfId="0" applyFont="1" applyFill="1" applyBorder="1" applyAlignment="1">
      <alignment horizontal="center" vertical="center" wrapText="1"/>
    </xf>
    <xf numFmtId="0" fontId="15" fillId="0" borderId="77" xfId="0" applyFont="1" applyBorder="1" applyAlignment="1">
      <alignment horizontal="center" vertical="center" wrapText="1"/>
    </xf>
    <xf numFmtId="0" fontId="22" fillId="3" borderId="40" xfId="0" applyFont="1" applyFill="1" applyBorder="1" applyAlignment="1">
      <alignment horizontal="center" vertical="center" textRotation="255" wrapText="1"/>
    </xf>
    <xf numFmtId="0" fontId="12" fillId="17" borderId="43" xfId="0" applyFont="1" applyFill="1" applyBorder="1" applyAlignment="1">
      <alignment horizontal="center" vertical="center" wrapText="1"/>
    </xf>
    <xf numFmtId="0" fontId="15" fillId="0" borderId="10" xfId="0" applyFont="1" applyFill="1" applyBorder="1" applyAlignment="1">
      <alignment horizontal="center" vertical="center" wrapText="1"/>
    </xf>
    <xf numFmtId="0" fontId="15" fillId="0" borderId="59" xfId="0" applyFont="1" applyFill="1" applyBorder="1" applyAlignment="1">
      <alignment horizontal="center" vertical="center" wrapText="1"/>
    </xf>
    <xf numFmtId="0" fontId="23" fillId="3" borderId="10" xfId="0" applyFont="1" applyFill="1" applyBorder="1" applyAlignment="1">
      <alignment horizontal="center" vertical="center" wrapText="1"/>
    </xf>
    <xf numFmtId="0" fontId="23" fillId="3" borderId="60" xfId="0" applyFont="1" applyFill="1" applyBorder="1" applyAlignment="1">
      <alignment horizontal="center" vertical="center" wrapText="1"/>
    </xf>
    <xf numFmtId="0" fontId="12" fillId="0" borderId="19" xfId="0" applyFont="1" applyBorder="1" applyAlignment="1">
      <alignment horizontal="center" shrinkToFit="1"/>
    </xf>
    <xf numFmtId="1" fontId="12" fillId="0" borderId="1" xfId="0" applyNumberFormat="1" applyFont="1" applyFill="1" applyBorder="1" applyAlignment="1">
      <alignment horizontal="center" vertical="center" wrapText="1"/>
    </xf>
    <xf numFmtId="0" fontId="13" fillId="0" borderId="61" xfId="0" applyFont="1" applyFill="1" applyBorder="1" applyAlignment="1">
      <alignment horizontal="center" vertical="center" shrinkToFit="1"/>
    </xf>
    <xf numFmtId="0" fontId="12" fillId="0" borderId="12" xfId="0" applyFont="1" applyBorder="1" applyAlignment="1">
      <alignment horizontal="center" vertical="center" wrapText="1"/>
    </xf>
    <xf numFmtId="0" fontId="0" fillId="0" borderId="0" xfId="0" applyFill="1" applyBorder="1" applyAlignment="1">
      <alignment wrapText="1"/>
    </xf>
    <xf numFmtId="0" fontId="0" fillId="19" borderId="0" xfId="0" applyFill="1" applyBorder="1" applyAlignment="1">
      <alignment wrapText="1"/>
    </xf>
    <xf numFmtId="0" fontId="0" fillId="19" borderId="0" xfId="0" applyFill="1" applyAlignment="1">
      <alignment wrapText="1"/>
    </xf>
    <xf numFmtId="0" fontId="0" fillId="18" borderId="0" xfId="0" applyFill="1"/>
    <xf numFmtId="0" fontId="0" fillId="8" borderId="0" xfId="0" applyFill="1" applyAlignment="1">
      <alignment wrapText="1"/>
    </xf>
    <xf numFmtId="0" fontId="0" fillId="5" borderId="0" xfId="0" applyFill="1"/>
    <xf numFmtId="0" fontId="0" fillId="0" borderId="0" xfId="0"/>
    <xf numFmtId="0" fontId="12" fillId="0" borderId="81" xfId="0" applyFont="1" applyBorder="1"/>
    <xf numFmtId="0" fontId="12" fillId="0" borderId="43" xfId="0" applyFont="1" applyBorder="1" applyAlignment="1">
      <alignment horizontal="center" vertical="center" wrapText="1"/>
    </xf>
    <xf numFmtId="0" fontId="12" fillId="0" borderId="30" xfId="0" applyFont="1" applyBorder="1" applyAlignment="1">
      <alignment horizontal="center" vertical="center" wrapText="1"/>
    </xf>
    <xf numFmtId="0" fontId="12" fillId="0" borderId="81" xfId="0" applyFont="1" applyBorder="1" applyAlignment="1">
      <alignment horizontal="center" vertical="center"/>
    </xf>
    <xf numFmtId="0" fontId="12" fillId="0" borderId="3" xfId="0" applyFont="1" applyFill="1" applyBorder="1" applyAlignment="1">
      <alignment horizontal="center" vertical="center" wrapText="1"/>
    </xf>
    <xf numFmtId="0" fontId="12" fillId="0" borderId="13" xfId="0" applyFont="1" applyFill="1" applyBorder="1" applyAlignment="1">
      <alignment horizontal="center" vertical="center" wrapText="1"/>
    </xf>
    <xf numFmtId="0" fontId="0" fillId="0" borderId="81" xfId="0" applyBorder="1"/>
    <xf numFmtId="0" fontId="12" fillId="0" borderId="81" xfId="0" applyFont="1" applyBorder="1" applyAlignment="1">
      <alignment horizontal="center"/>
    </xf>
    <xf numFmtId="0" fontId="0" fillId="12" borderId="0" xfId="0" applyFill="1" applyAlignment="1">
      <alignment wrapText="1"/>
    </xf>
    <xf numFmtId="0" fontId="0" fillId="0" borderId="0" xfId="0" applyFill="1" applyAlignment="1">
      <alignment horizontal="right"/>
    </xf>
    <xf numFmtId="0" fontId="0" fillId="0" borderId="0" xfId="0" applyAlignment="1">
      <alignment horizontal="right"/>
    </xf>
    <xf numFmtId="0" fontId="0" fillId="12" borderId="0" xfId="0" applyFill="1" applyAlignment="1">
      <alignment horizontal="right" wrapText="1"/>
    </xf>
    <xf numFmtId="0" fontId="12" fillId="0" borderId="81"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13" xfId="0" applyFont="1" applyBorder="1" applyAlignment="1">
      <alignment horizontal="center" vertical="center" wrapText="1"/>
    </xf>
    <xf numFmtId="0" fontId="37" fillId="0" borderId="81" xfId="31" applyFont="1" applyFill="1" applyBorder="1" applyAlignment="1">
      <alignment horizontal="center" vertical="center"/>
    </xf>
    <xf numFmtId="0" fontId="43" fillId="0" borderId="81" xfId="9" applyFont="1" applyFill="1" applyBorder="1" applyAlignment="1">
      <alignment horizontal="left" vertical="center" wrapText="1"/>
    </xf>
    <xf numFmtId="0" fontId="37" fillId="0" borderId="81" xfId="31" applyFont="1" applyFill="1" applyBorder="1" applyAlignment="1">
      <alignment vertical="center" wrapText="1"/>
    </xf>
    <xf numFmtId="49" fontId="43" fillId="0" borderId="81" xfId="9" applyNumberFormat="1" applyFont="1" applyFill="1" applyBorder="1" applyAlignment="1">
      <alignment horizontal="left" vertical="center" wrapText="1"/>
    </xf>
    <xf numFmtId="0" fontId="43" fillId="0" borderId="81" xfId="9" applyFont="1" applyFill="1" applyBorder="1" applyAlignment="1">
      <alignment vertical="center" wrapText="1"/>
    </xf>
    <xf numFmtId="0" fontId="43" fillId="0" borderId="81" xfId="9" applyFont="1" applyFill="1" applyBorder="1" applyAlignment="1">
      <alignment vertical="center"/>
    </xf>
    <xf numFmtId="0" fontId="43" fillId="0" borderId="81" xfId="9" applyFont="1" applyFill="1" applyBorder="1" applyAlignment="1">
      <alignment horizontal="left" vertical="center"/>
    </xf>
    <xf numFmtId="0" fontId="37" fillId="0" borderId="5" xfId="31" applyFont="1" applyFill="1" applyBorder="1" applyAlignment="1">
      <alignment vertical="center" wrapText="1"/>
    </xf>
    <xf numFmtId="0" fontId="43" fillId="0" borderId="6" xfId="9" applyFont="1" applyFill="1" applyBorder="1" applyAlignment="1">
      <alignment horizontal="left" vertical="center" wrapText="1"/>
    </xf>
    <xf numFmtId="0" fontId="39" fillId="0" borderId="0" xfId="0" applyFont="1" applyFill="1" applyAlignment="1">
      <alignment vertical="center"/>
    </xf>
    <xf numFmtId="0" fontId="43" fillId="22" borderId="4" xfId="9" applyFont="1" applyFill="1" applyBorder="1" applyAlignment="1">
      <alignment vertical="center" wrapText="1"/>
    </xf>
    <xf numFmtId="0" fontId="43" fillId="0" borderId="81" xfId="9" applyFont="1" applyBorder="1" applyAlignment="1">
      <alignment vertical="center" wrapText="1"/>
    </xf>
    <xf numFmtId="0" fontId="43" fillId="0" borderId="0" xfId="0" applyFont="1"/>
    <xf numFmtId="0" fontId="43" fillId="22" borderId="81" xfId="9" applyFont="1" applyFill="1" applyBorder="1" applyAlignment="1">
      <alignment vertical="center"/>
    </xf>
    <xf numFmtId="0" fontId="43" fillId="0" borderId="81" xfId="9" applyFont="1" applyBorder="1" applyAlignment="1">
      <alignment vertical="center"/>
    </xf>
    <xf numFmtId="0" fontId="43" fillId="2" borderId="81" xfId="9" applyFont="1" applyFill="1" applyBorder="1" applyAlignment="1">
      <alignment vertical="center"/>
    </xf>
    <xf numFmtId="0" fontId="43" fillId="0" borderId="81" xfId="10" applyFont="1" applyBorder="1" applyAlignment="1">
      <alignment vertical="center"/>
    </xf>
    <xf numFmtId="0" fontId="0" fillId="23" borderId="0" xfId="0" applyFill="1"/>
    <xf numFmtId="0" fontId="54" fillId="0" borderId="81" xfId="9" applyFont="1" applyFill="1" applyBorder="1" applyAlignment="1">
      <alignment vertical="center" wrapText="1"/>
    </xf>
    <xf numFmtId="0" fontId="54" fillId="0" borderId="81" xfId="9" applyFont="1" applyFill="1" applyBorder="1" applyAlignment="1">
      <alignment vertical="center"/>
    </xf>
    <xf numFmtId="0" fontId="54" fillId="0" borderId="81" xfId="0" applyFont="1" applyFill="1" applyBorder="1" applyAlignment="1">
      <alignment vertical="center" wrapText="1"/>
    </xf>
    <xf numFmtId="0" fontId="54" fillId="0" borderId="81" xfId="9" applyFont="1" applyBorder="1" applyAlignment="1">
      <alignment vertical="center"/>
    </xf>
    <xf numFmtId="0" fontId="43" fillId="2" borderId="81" xfId="0" applyFont="1" applyFill="1" applyBorder="1" applyAlignment="1">
      <alignment vertical="center"/>
    </xf>
    <xf numFmtId="0" fontId="12" fillId="0" borderId="81" xfId="0" applyFont="1" applyBorder="1" applyAlignment="1">
      <alignment horizontal="center"/>
    </xf>
    <xf numFmtId="0" fontId="54" fillId="0" borderId="81" xfId="0" applyFont="1" applyBorder="1" applyAlignment="1">
      <alignment vertical="center"/>
    </xf>
    <xf numFmtId="0" fontId="12" fillId="0" borderId="39" xfId="0" applyFont="1" applyBorder="1" applyAlignment="1" applyProtection="1">
      <alignment horizontal="center" vertical="center"/>
      <protection locked="0"/>
    </xf>
    <xf numFmtId="0" fontId="12" fillId="0" borderId="42" xfId="0" applyFont="1" applyBorder="1" applyProtection="1">
      <protection locked="0"/>
    </xf>
    <xf numFmtId="0" fontId="12" fillId="0" borderId="85" xfId="0" applyFont="1" applyBorder="1" applyProtection="1">
      <protection locked="0"/>
    </xf>
    <xf numFmtId="0" fontId="12" fillId="0" borderId="8" xfId="0" applyFont="1" applyBorder="1" applyProtection="1">
      <protection locked="0"/>
    </xf>
    <xf numFmtId="0" fontId="12" fillId="0" borderId="30" xfId="0" applyFont="1" applyBorder="1" applyAlignment="1" applyProtection="1">
      <alignment horizontal="center" vertical="center"/>
      <protection locked="0"/>
    </xf>
    <xf numFmtId="0" fontId="12" fillId="0" borderId="43" xfId="0" applyFont="1" applyBorder="1" applyProtection="1">
      <protection locked="0"/>
    </xf>
    <xf numFmtId="0" fontId="12" fillId="0" borderId="4" xfId="0" applyFont="1" applyBorder="1" applyProtection="1">
      <protection locked="0"/>
    </xf>
    <xf numFmtId="0" fontId="12" fillId="0" borderId="2" xfId="0" applyFont="1" applyBorder="1" applyProtection="1">
      <protection locked="0"/>
    </xf>
    <xf numFmtId="0" fontId="12" fillId="0" borderId="32" xfId="0" applyFont="1" applyBorder="1" applyAlignment="1" applyProtection="1">
      <alignment horizontal="center" vertical="center"/>
      <protection locked="0"/>
    </xf>
    <xf numFmtId="0" fontId="12" fillId="0" borderId="44" xfId="0" applyFont="1" applyBorder="1" applyProtection="1">
      <protection locked="0"/>
    </xf>
    <xf numFmtId="0" fontId="12" fillId="0" borderId="22" xfId="0" applyFont="1" applyBorder="1" applyProtection="1">
      <protection locked="0"/>
    </xf>
    <xf numFmtId="0" fontId="12" fillId="0" borderId="21" xfId="0" applyFont="1" applyBorder="1" applyProtection="1">
      <protection locked="0"/>
    </xf>
    <xf numFmtId="0" fontId="12" fillId="0" borderId="0" xfId="0" applyFont="1" applyAlignment="1" applyProtection="1">
      <alignment horizontal="center" vertical="center"/>
    </xf>
    <xf numFmtId="0" fontId="12" fillId="0" borderId="0" xfId="0" applyFont="1" applyProtection="1"/>
    <xf numFmtId="0" fontId="12" fillId="0" borderId="0" xfId="0" applyFont="1" applyAlignment="1" applyProtection="1">
      <alignment wrapText="1"/>
    </xf>
    <xf numFmtId="0" fontId="12" fillId="0" borderId="18" xfId="0" applyFont="1" applyBorder="1" applyProtection="1"/>
    <xf numFmtId="0" fontId="12" fillId="0" borderId="81" xfId="0" applyFont="1" applyBorder="1" applyProtection="1"/>
    <xf numFmtId="0" fontId="14" fillId="0" borderId="0" xfId="0" applyFont="1" applyAlignment="1" applyProtection="1">
      <alignment wrapText="1"/>
    </xf>
    <xf numFmtId="0" fontId="26" fillId="0" borderId="0" xfId="0" applyFont="1" applyProtection="1"/>
    <xf numFmtId="0" fontId="12" fillId="0" borderId="0" xfId="0" applyFont="1" applyFill="1" applyProtection="1"/>
    <xf numFmtId="0" fontId="12" fillId="0" borderId="29" xfId="0" applyFont="1" applyBorder="1" applyAlignment="1" applyProtection="1">
      <alignment vertical="center" wrapText="1"/>
    </xf>
    <xf numFmtId="0" fontId="12" fillId="0" borderId="0" xfId="0" applyFont="1" applyBorder="1" applyProtection="1"/>
    <xf numFmtId="0" fontId="12" fillId="8" borderId="0" xfId="0" applyFont="1" applyFill="1" applyProtection="1"/>
    <xf numFmtId="0" fontId="12" fillId="15" borderId="0" xfId="0" applyFont="1" applyFill="1" applyProtection="1"/>
    <xf numFmtId="0" fontId="44" fillId="0" borderId="0" xfId="0" applyFont="1" applyProtection="1"/>
    <xf numFmtId="0" fontId="12" fillId="7" borderId="0" xfId="0" applyFont="1" applyFill="1" applyProtection="1"/>
    <xf numFmtId="0" fontId="35" fillId="8" borderId="0" xfId="0" applyFont="1" applyFill="1" applyAlignment="1" applyProtection="1"/>
    <xf numFmtId="0" fontId="35" fillId="0" borderId="0" xfId="0" applyFont="1" applyFill="1" applyAlignment="1" applyProtection="1"/>
    <xf numFmtId="0" fontId="12" fillId="15" borderId="0" xfId="0" applyFont="1" applyFill="1" applyAlignment="1" applyProtection="1"/>
    <xf numFmtId="0" fontId="12" fillId="0" borderId="0" xfId="0" applyFont="1" applyFill="1" applyAlignment="1" applyProtection="1"/>
    <xf numFmtId="0" fontId="35" fillId="0" borderId="0" xfId="0" applyFont="1" applyProtection="1"/>
    <xf numFmtId="0" fontId="12" fillId="0" borderId="0" xfId="0" applyFont="1" applyAlignment="1" applyProtection="1"/>
    <xf numFmtId="0" fontId="55" fillId="0" borderId="0" xfId="0" applyFont="1" applyAlignment="1" applyProtection="1"/>
    <xf numFmtId="0" fontId="12" fillId="7" borderId="54" xfId="0" applyFont="1" applyFill="1" applyBorder="1" applyAlignment="1" applyProtection="1">
      <alignment horizontal="center"/>
    </xf>
    <xf numFmtId="0" fontId="12" fillId="7" borderId="22" xfId="0" applyFont="1" applyFill="1" applyBorder="1" applyAlignment="1" applyProtection="1">
      <alignment horizontal="center" vertical="center" wrapText="1"/>
    </xf>
    <xf numFmtId="0" fontId="12" fillId="7" borderId="21" xfId="0" applyFont="1" applyFill="1" applyBorder="1" applyAlignment="1" applyProtection="1">
      <alignment horizontal="center" vertical="center"/>
    </xf>
    <xf numFmtId="0" fontId="12" fillId="7" borderId="44" xfId="0" applyFont="1" applyFill="1" applyBorder="1" applyAlignment="1" applyProtection="1">
      <alignment horizontal="center" vertical="center"/>
    </xf>
    <xf numFmtId="0" fontId="12" fillId="0" borderId="22" xfId="0" applyFont="1" applyFill="1" applyBorder="1" applyAlignment="1" applyProtection="1">
      <alignment horizontal="center" vertical="center"/>
    </xf>
    <xf numFmtId="0" fontId="12" fillId="0" borderId="16" xfId="0" applyFont="1" applyFill="1" applyBorder="1" applyAlignment="1" applyProtection="1">
      <alignment horizontal="center" vertical="center"/>
    </xf>
    <xf numFmtId="0" fontId="12" fillId="0" borderId="2" xfId="0" applyFont="1" applyBorder="1" applyProtection="1"/>
    <xf numFmtId="0" fontId="12" fillId="0" borderId="21" xfId="0" applyFont="1" applyBorder="1" applyProtection="1"/>
    <xf numFmtId="0" fontId="0" fillId="0" borderId="0" xfId="0" applyProtection="1"/>
    <xf numFmtId="0" fontId="18" fillId="0" borderId="0" xfId="0" applyFont="1" applyProtection="1"/>
    <xf numFmtId="0" fontId="13" fillId="10" borderId="53" xfId="0" applyFont="1" applyFill="1" applyBorder="1" applyAlignment="1" applyProtection="1">
      <alignment horizontal="center" vertical="center" wrapText="1"/>
    </xf>
    <xf numFmtId="0" fontId="13" fillId="0" borderId="53" xfId="0" applyFont="1" applyBorder="1" applyAlignment="1" applyProtection="1">
      <alignment horizontal="center" vertical="center"/>
    </xf>
    <xf numFmtId="0" fontId="0" fillId="0" borderId="0" xfId="0" applyAlignment="1" applyProtection="1">
      <alignment vertical="center" wrapText="1"/>
    </xf>
    <xf numFmtId="0" fontId="12" fillId="0" borderId="39" xfId="0" applyFont="1" applyBorder="1" applyAlignment="1" applyProtection="1">
      <alignment vertical="center" wrapText="1"/>
    </xf>
    <xf numFmtId="0" fontId="12" fillId="0" borderId="42" xfId="0" applyFont="1" applyBorder="1" applyAlignment="1" applyProtection="1">
      <alignment vertical="center" wrapText="1"/>
    </xf>
    <xf numFmtId="0" fontId="12" fillId="0" borderId="30" xfId="0" applyFont="1" applyBorder="1" applyAlignment="1" applyProtection="1">
      <alignment vertical="center" wrapText="1"/>
    </xf>
    <xf numFmtId="0" fontId="12" fillId="0" borderId="43" xfId="0" applyFont="1" applyBorder="1" applyAlignment="1" applyProtection="1">
      <alignment vertical="center" wrapText="1"/>
    </xf>
    <xf numFmtId="0" fontId="19" fillId="0" borderId="0" xfId="0" applyFont="1" applyAlignment="1" applyProtection="1">
      <alignment vertical="center" wrapText="1"/>
    </xf>
    <xf numFmtId="0" fontId="12" fillId="0" borderId="32" xfId="0" applyFont="1" applyBorder="1" applyAlignment="1" applyProtection="1">
      <alignment vertical="center" wrapText="1"/>
    </xf>
    <xf numFmtId="0" fontId="12" fillId="0" borderId="44" xfId="0" applyFont="1" applyBorder="1" applyAlignment="1" applyProtection="1">
      <alignment vertical="center" wrapText="1"/>
    </xf>
    <xf numFmtId="0" fontId="12" fillId="0" borderId="35" xfId="0" applyFont="1" applyBorder="1" applyAlignment="1" applyProtection="1"/>
    <xf numFmtId="0" fontId="12" fillId="0" borderId="54" xfId="0" applyFont="1" applyBorder="1" applyAlignment="1" applyProtection="1"/>
    <xf numFmtId="0" fontId="12" fillId="0" borderId="27" xfId="0" applyFont="1" applyBorder="1" applyAlignment="1" applyProtection="1">
      <alignment vertical="center" wrapText="1"/>
    </xf>
    <xf numFmtId="0" fontId="12" fillId="0" borderId="72" xfId="0" applyFont="1" applyBorder="1" applyAlignment="1" applyProtection="1">
      <alignment vertical="center" wrapText="1"/>
    </xf>
    <xf numFmtId="0" fontId="12" fillId="0" borderId="78" xfId="0" applyFont="1" applyBorder="1" applyAlignment="1" applyProtection="1">
      <alignment vertical="center" wrapText="1"/>
    </xf>
    <xf numFmtId="0" fontId="12" fillId="0" borderId="74" xfId="0" applyFont="1" applyBorder="1" applyAlignment="1" applyProtection="1">
      <alignment vertical="center" wrapText="1"/>
    </xf>
    <xf numFmtId="0" fontId="12" fillId="0" borderId="34" xfId="0" applyFont="1" applyBorder="1" applyAlignment="1" applyProtection="1">
      <alignment vertical="center" wrapText="1"/>
    </xf>
    <xf numFmtId="0" fontId="12" fillId="0" borderId="0" xfId="0" applyFont="1" applyAlignment="1" applyProtection="1">
      <alignment vertical="center" wrapText="1"/>
    </xf>
    <xf numFmtId="0" fontId="13" fillId="2" borderId="23" xfId="0" applyFont="1" applyFill="1" applyBorder="1" applyAlignment="1" applyProtection="1">
      <alignment vertical="center" wrapText="1"/>
    </xf>
    <xf numFmtId="0" fontId="13" fillId="0" borderId="55" xfId="0" applyFont="1" applyBorder="1" applyAlignment="1" applyProtection="1">
      <alignment horizontal="center" vertical="center"/>
    </xf>
    <xf numFmtId="0" fontId="13" fillId="0" borderId="57" xfId="0" applyFont="1" applyBorder="1" applyAlignment="1" applyProtection="1">
      <alignment horizontal="center" vertical="center"/>
    </xf>
    <xf numFmtId="0" fontId="12" fillId="0" borderId="28" xfId="0" applyFont="1" applyBorder="1" applyAlignment="1" applyProtection="1">
      <alignment vertical="center"/>
    </xf>
    <xf numFmtId="0" fontId="12" fillId="0" borderId="38" xfId="0" applyFont="1" applyBorder="1" applyAlignment="1" applyProtection="1">
      <alignment vertical="center"/>
    </xf>
    <xf numFmtId="0" fontId="12" fillId="0" borderId="12" xfId="0" applyFont="1" applyBorder="1" applyAlignment="1" applyProtection="1">
      <alignment vertical="center"/>
    </xf>
    <xf numFmtId="0" fontId="12" fillId="0" borderId="13" xfId="0" applyFont="1" applyBorder="1" applyAlignment="1" applyProtection="1">
      <alignment vertical="center"/>
    </xf>
    <xf numFmtId="0" fontId="12" fillId="0" borderId="12" xfId="0" applyFont="1" applyBorder="1" applyAlignment="1" applyProtection="1">
      <alignment vertical="center" wrapText="1"/>
    </xf>
    <xf numFmtId="0" fontId="12" fillId="0" borderId="13" xfId="0" applyFont="1" applyBorder="1" applyAlignment="1" applyProtection="1">
      <alignment vertical="center" wrapText="1"/>
    </xf>
    <xf numFmtId="0" fontId="12" fillId="0" borderId="14" xfId="0" applyFont="1" applyBorder="1" applyAlignment="1" applyProtection="1">
      <alignment vertical="center" wrapText="1"/>
    </xf>
    <xf numFmtId="0" fontId="12" fillId="0" borderId="16" xfId="0" applyFont="1" applyBorder="1" applyAlignment="1" applyProtection="1">
      <alignment vertical="center" wrapText="1"/>
    </xf>
    <xf numFmtId="0" fontId="12" fillId="0" borderId="17" xfId="0" applyFont="1" applyBorder="1" applyProtection="1"/>
    <xf numFmtId="0" fontId="12" fillId="0" borderId="20" xfId="0" applyFont="1" applyBorder="1" applyProtection="1"/>
    <xf numFmtId="0" fontId="12" fillId="0" borderId="30" xfId="0" applyFont="1" applyBorder="1" applyProtection="1"/>
    <xf numFmtId="0" fontId="12" fillId="0" borderId="13" xfId="0" applyFont="1" applyBorder="1" applyProtection="1"/>
    <xf numFmtId="0" fontId="12" fillId="0" borderId="32" xfId="0" applyFont="1" applyBorder="1" applyProtection="1"/>
    <xf numFmtId="0" fontId="12" fillId="0" borderId="15" xfId="0" applyFont="1" applyBorder="1" applyProtection="1"/>
    <xf numFmtId="0" fontId="12" fillId="0" borderId="16" xfId="0" applyFont="1" applyBorder="1" applyProtection="1"/>
    <xf numFmtId="0" fontId="0" fillId="0" borderId="54" xfId="0" applyBorder="1" applyAlignment="1" applyProtection="1">
      <alignment horizontal="center" vertical="center"/>
    </xf>
    <xf numFmtId="0" fontId="18" fillId="0" borderId="14" xfId="0" applyFont="1" applyBorder="1" applyAlignment="1" applyProtection="1">
      <alignment horizontal="center" vertical="center"/>
    </xf>
    <xf numFmtId="0" fontId="18" fillId="0" borderId="21" xfId="0" applyFont="1" applyBorder="1" applyAlignment="1" applyProtection="1">
      <alignment horizontal="center" vertical="center"/>
    </xf>
    <xf numFmtId="0" fontId="18" fillId="0" borderId="44" xfId="0" applyFont="1" applyBorder="1" applyAlignment="1" applyProtection="1">
      <alignment horizontal="center" vertical="center"/>
    </xf>
    <xf numFmtId="0" fontId="0" fillId="0" borderId="28" xfId="0" applyFill="1" applyBorder="1" applyAlignment="1" applyProtection="1">
      <alignment vertical="center" wrapText="1"/>
    </xf>
    <xf numFmtId="0" fontId="0" fillId="0" borderId="8" xfId="0" applyFill="1" applyBorder="1" applyAlignment="1" applyProtection="1">
      <alignment vertical="center" wrapText="1"/>
    </xf>
    <xf numFmtId="0" fontId="0" fillId="0" borderId="42" xfId="0" applyFill="1" applyBorder="1" applyAlignment="1" applyProtection="1">
      <alignment vertical="center" wrapText="1"/>
    </xf>
    <xf numFmtId="0" fontId="0" fillId="0" borderId="12" xfId="0" applyFill="1" applyBorder="1" applyAlignment="1" applyProtection="1">
      <alignment vertical="center" wrapText="1"/>
    </xf>
    <xf numFmtId="0" fontId="0" fillId="0" borderId="2" xfId="0" applyFill="1" applyBorder="1" applyAlignment="1" applyProtection="1">
      <alignment vertical="center" wrapText="1"/>
    </xf>
    <xf numFmtId="0" fontId="0" fillId="0" borderId="43" xfId="0" applyFill="1" applyBorder="1" applyAlignment="1" applyProtection="1">
      <alignment vertical="center" wrapText="1"/>
    </xf>
    <xf numFmtId="0" fontId="0" fillId="0" borderId="43" xfId="0" applyFont="1" applyFill="1" applyBorder="1" applyAlignment="1" applyProtection="1">
      <alignment vertical="center" wrapText="1"/>
    </xf>
    <xf numFmtId="0" fontId="33" fillId="0" borderId="43" xfId="0" applyFont="1" applyFill="1" applyBorder="1" applyAlignment="1" applyProtection="1">
      <alignment vertical="center" wrapText="1"/>
    </xf>
    <xf numFmtId="0" fontId="0" fillId="0" borderId="43" xfId="0" applyFill="1" applyBorder="1" applyProtection="1"/>
    <xf numFmtId="0" fontId="0" fillId="0" borderId="12" xfId="0" applyFill="1" applyBorder="1" applyProtection="1"/>
    <xf numFmtId="0" fontId="0" fillId="0" borderId="14" xfId="0" applyFill="1" applyBorder="1" applyProtection="1"/>
    <xf numFmtId="0" fontId="0" fillId="0" borderId="21" xfId="0" applyFill="1" applyBorder="1" applyAlignment="1" applyProtection="1">
      <alignment vertical="center" wrapText="1"/>
    </xf>
    <xf numFmtId="0" fontId="0" fillId="0" borderId="44" xfId="0" applyFill="1" applyBorder="1" applyProtection="1"/>
    <xf numFmtId="0" fontId="12" fillId="0" borderId="79" xfId="0" applyFont="1" applyBorder="1" applyProtection="1"/>
    <xf numFmtId="0" fontId="12" fillId="0" borderId="80" xfId="0" applyFont="1" applyBorder="1" applyProtection="1"/>
    <xf numFmtId="0" fontId="12" fillId="0" borderId="19" xfId="0" applyFont="1" applyBorder="1" applyProtection="1"/>
    <xf numFmtId="0" fontId="12" fillId="0" borderId="0" xfId="0" applyFont="1" applyProtection="1">
      <protection locked="0"/>
    </xf>
    <xf numFmtId="0" fontId="55" fillId="0" borderId="0" xfId="0" applyFont="1" applyAlignment="1" applyProtection="1">
      <protection locked="0"/>
    </xf>
    <xf numFmtId="0" fontId="40" fillId="0" borderId="0" xfId="0" applyFont="1" applyAlignment="1" applyProtection="1">
      <alignment horizontal="left" vertical="center" wrapText="1"/>
      <protection hidden="1"/>
    </xf>
    <xf numFmtId="0" fontId="12" fillId="0" borderId="85" xfId="0" applyFont="1" applyBorder="1" applyProtection="1">
      <protection hidden="1"/>
    </xf>
    <xf numFmtId="0" fontId="12" fillId="0" borderId="38" xfId="0" applyFont="1" applyBorder="1" applyProtection="1">
      <protection hidden="1"/>
    </xf>
    <xf numFmtId="0" fontId="22" fillId="5" borderId="53" xfId="0" applyFont="1" applyFill="1" applyBorder="1" applyAlignment="1" applyProtection="1">
      <alignment horizontal="center" vertical="center" wrapText="1"/>
    </xf>
    <xf numFmtId="0" fontId="12" fillId="0" borderId="55" xfId="0" applyFont="1" applyBorder="1" applyAlignment="1" applyProtection="1">
      <alignment horizontal="center" vertical="center"/>
    </xf>
    <xf numFmtId="0" fontId="12" fillId="0" borderId="56" xfId="0" applyFont="1" applyBorder="1" applyAlignment="1" applyProtection="1">
      <alignment horizontal="center" vertical="center" wrapText="1"/>
    </xf>
    <xf numFmtId="0" fontId="14" fillId="0" borderId="61" xfId="0" applyFont="1" applyBorder="1" applyAlignment="1" applyProtection="1">
      <alignment horizontal="center" vertical="center" wrapText="1"/>
    </xf>
    <xf numFmtId="0" fontId="22" fillId="9" borderId="53" xfId="0" applyFont="1" applyFill="1" applyBorder="1" applyAlignment="1" applyProtection="1">
      <alignment horizontal="center" vertical="center" wrapText="1"/>
    </xf>
    <xf numFmtId="0" fontId="12" fillId="0" borderId="28" xfId="0" applyFont="1" applyBorder="1" applyAlignment="1" applyProtection="1">
      <alignment horizontal="center" vertical="center" wrapText="1"/>
      <protection hidden="1"/>
    </xf>
    <xf numFmtId="0" fontId="12" fillId="0" borderId="6" xfId="0" applyFont="1" applyBorder="1" applyAlignment="1" applyProtection="1">
      <alignment horizontal="center" vertical="center" wrapText="1"/>
      <protection hidden="1"/>
    </xf>
    <xf numFmtId="0" fontId="12" fillId="0" borderId="8" xfId="0" applyFont="1" applyBorder="1" applyAlignment="1" applyProtection="1">
      <alignment horizontal="center" vertical="center" wrapText="1"/>
      <protection hidden="1"/>
    </xf>
    <xf numFmtId="0" fontId="53" fillId="0" borderId="0" xfId="0" applyFont="1" applyProtection="1">
      <protection hidden="1"/>
    </xf>
    <xf numFmtId="0" fontId="26" fillId="0" borderId="0" xfId="0" applyFont="1" applyAlignment="1" applyProtection="1">
      <protection hidden="1"/>
    </xf>
    <xf numFmtId="0" fontId="14" fillId="0" borderId="0" xfId="0" applyFont="1" applyAlignment="1" applyProtection="1">
      <alignment wrapText="1"/>
      <protection hidden="1"/>
    </xf>
    <xf numFmtId="0" fontId="26" fillId="0" borderId="0" xfId="0" applyFont="1" applyProtection="1">
      <protection hidden="1"/>
    </xf>
    <xf numFmtId="0" fontId="29" fillId="0" borderId="0" xfId="0" applyFont="1" applyProtection="1">
      <protection hidden="1"/>
    </xf>
    <xf numFmtId="0" fontId="12" fillId="0" borderId="0" xfId="0" applyFont="1" applyProtection="1">
      <protection hidden="1"/>
    </xf>
    <xf numFmtId="0" fontId="29" fillId="0" borderId="0" xfId="0" applyFont="1" applyAlignment="1" applyProtection="1">
      <alignment horizontal="center" vertical="center"/>
      <protection hidden="1"/>
    </xf>
    <xf numFmtId="0" fontId="12" fillId="0" borderId="0" xfId="0" applyFont="1" applyAlignment="1" applyProtection="1">
      <alignment horizontal="center" vertical="center"/>
      <protection hidden="1"/>
    </xf>
    <xf numFmtId="0" fontId="28" fillId="9" borderId="55" xfId="0" applyFont="1" applyFill="1" applyBorder="1" applyAlignment="1" applyProtection="1">
      <alignment horizontal="center" vertical="center"/>
      <protection hidden="1"/>
    </xf>
    <xf numFmtId="0" fontId="28" fillId="9" borderId="56" xfId="0" applyFont="1" applyFill="1" applyBorder="1" applyAlignment="1" applyProtection="1">
      <alignment horizontal="center" vertical="center"/>
      <protection hidden="1"/>
    </xf>
    <xf numFmtId="0" fontId="28" fillId="9" borderId="56" xfId="0" applyFont="1" applyFill="1" applyBorder="1" applyAlignment="1" applyProtection="1">
      <alignment horizontal="center" vertical="center" shrinkToFit="1"/>
      <protection hidden="1"/>
    </xf>
    <xf numFmtId="0" fontId="28" fillId="9" borderId="57" xfId="0" applyFont="1" applyFill="1" applyBorder="1" applyAlignment="1" applyProtection="1">
      <alignment horizontal="center" vertical="center"/>
      <protection hidden="1"/>
    </xf>
    <xf numFmtId="0" fontId="12" fillId="0" borderId="18" xfId="0" applyNumberFormat="1" applyFont="1" applyBorder="1" applyAlignment="1" applyProtection="1">
      <alignment horizontal="center" vertical="center" wrapText="1"/>
      <protection hidden="1"/>
    </xf>
    <xf numFmtId="0" fontId="12" fillId="0" borderId="6" xfId="0" applyNumberFormat="1" applyFont="1" applyBorder="1" applyAlignment="1" applyProtection="1">
      <alignment horizontal="center" vertical="center" wrapText="1"/>
      <protection hidden="1"/>
    </xf>
    <xf numFmtId="0" fontId="29" fillId="0" borderId="0" xfId="0" applyFont="1" applyFill="1" applyProtection="1">
      <protection hidden="1"/>
    </xf>
    <xf numFmtId="0" fontId="12" fillId="0" borderId="0" xfId="0" applyFont="1" applyFill="1" applyProtection="1">
      <protection hidden="1"/>
    </xf>
    <xf numFmtId="0" fontId="12" fillId="0" borderId="0" xfId="0" applyFont="1" applyAlignment="1" applyProtection="1">
      <alignment wrapText="1"/>
      <protection hidden="1"/>
    </xf>
    <xf numFmtId="0" fontId="12" fillId="0" borderId="0" xfId="0" applyNumberFormat="1" applyFont="1" applyAlignment="1" applyProtection="1">
      <alignment horizontal="center" vertical="center"/>
      <protection hidden="1"/>
    </xf>
    <xf numFmtId="0" fontId="12" fillId="0" borderId="0" xfId="0" applyFont="1" applyAlignment="1" applyProtection="1">
      <alignment horizontal="center"/>
      <protection hidden="1"/>
    </xf>
    <xf numFmtId="0" fontId="13" fillId="8" borderId="55" xfId="0" applyNumberFormat="1" applyFont="1" applyFill="1" applyBorder="1" applyAlignment="1" applyProtection="1">
      <alignment horizontal="center" vertical="center" wrapText="1"/>
      <protection hidden="1"/>
    </xf>
    <xf numFmtId="0" fontId="13" fillId="0" borderId="56" xfId="0" applyFont="1" applyBorder="1" applyAlignment="1" applyProtection="1">
      <alignment horizontal="center" vertical="center"/>
      <protection hidden="1"/>
    </xf>
    <xf numFmtId="0" fontId="13" fillId="0" borderId="61" xfId="0" applyFont="1" applyBorder="1" applyAlignment="1" applyProtection="1">
      <alignment horizontal="center" vertical="center"/>
      <protection hidden="1"/>
    </xf>
    <xf numFmtId="0" fontId="13" fillId="15" borderId="55" xfId="0" applyFont="1" applyFill="1" applyBorder="1" applyAlignment="1" applyProtection="1">
      <alignment horizontal="center" vertical="center" wrapText="1"/>
      <protection hidden="1"/>
    </xf>
    <xf numFmtId="0" fontId="13" fillId="15" borderId="57" xfId="0" applyFont="1" applyFill="1" applyBorder="1" applyAlignment="1" applyProtection="1">
      <alignment horizontal="center" vertical="center"/>
      <protection hidden="1"/>
    </xf>
    <xf numFmtId="0" fontId="13" fillId="0" borderId="0" xfId="0" applyFont="1" applyFill="1" applyBorder="1" applyAlignment="1" applyProtection="1">
      <alignment vertical="center"/>
      <protection hidden="1"/>
    </xf>
    <xf numFmtId="0" fontId="12" fillId="0" borderId="0" xfId="0" applyFont="1" applyAlignment="1" applyProtection="1">
      <alignment horizontal="left"/>
    </xf>
    <xf numFmtId="0" fontId="12" fillId="0" borderId="0" xfId="0" applyFont="1" applyAlignment="1" applyProtection="1">
      <alignment horizontal="left" vertical="top" wrapText="1"/>
    </xf>
    <xf numFmtId="0" fontId="12" fillId="0" borderId="0" xfId="0" applyFont="1" applyAlignment="1" applyProtection="1">
      <alignment horizontal="center"/>
    </xf>
    <xf numFmtId="0" fontId="12" fillId="0" borderId="0" xfId="0" applyFont="1" applyFill="1" applyAlignment="1" applyProtection="1">
      <alignment vertical="center" wrapText="1"/>
      <protection hidden="1"/>
    </xf>
    <xf numFmtId="0" fontId="40" fillId="0" borderId="0" xfId="0" applyFont="1" applyAlignment="1" applyProtection="1">
      <alignment horizontal="left" vertical="center"/>
      <protection hidden="1"/>
    </xf>
    <xf numFmtId="0" fontId="12" fillId="0" borderId="18" xfId="0" applyFont="1" applyBorder="1" applyProtection="1">
      <protection hidden="1"/>
    </xf>
    <xf numFmtId="0" fontId="12" fillId="0" borderId="0" xfId="0" applyFont="1" applyFill="1" applyBorder="1" applyAlignment="1" applyProtection="1">
      <alignment horizontal="center"/>
      <protection hidden="1"/>
    </xf>
    <xf numFmtId="0" fontId="13" fillId="0" borderId="81" xfId="0" applyFont="1" applyBorder="1" applyAlignment="1" applyProtection="1">
      <alignment vertical="center"/>
      <protection hidden="1"/>
    </xf>
    <xf numFmtId="0" fontId="12" fillId="0" borderId="0" xfId="0" applyFont="1" applyFill="1" applyBorder="1" applyAlignment="1" applyProtection="1">
      <alignment horizontal="center" vertical="center"/>
      <protection hidden="1"/>
    </xf>
    <xf numFmtId="0" fontId="12" fillId="0" borderId="0" xfId="0" applyFont="1" applyAlignment="1" applyProtection="1">
      <alignment vertical="center"/>
      <protection hidden="1"/>
    </xf>
    <xf numFmtId="0" fontId="12" fillId="0" borderId="0" xfId="0" applyFont="1" applyFill="1" applyBorder="1" applyAlignment="1" applyProtection="1">
      <alignment vertical="center"/>
      <protection hidden="1"/>
    </xf>
    <xf numFmtId="0" fontId="12" fillId="0" borderId="0" xfId="0" applyFont="1" applyFill="1" applyAlignment="1" applyProtection="1">
      <alignment vertical="center"/>
      <protection hidden="1"/>
    </xf>
    <xf numFmtId="0" fontId="12" fillId="0" borderId="0" xfId="0" applyFont="1" applyFill="1" applyBorder="1" applyAlignment="1" applyProtection="1">
      <alignment horizontal="left"/>
      <protection hidden="1"/>
    </xf>
    <xf numFmtId="0" fontId="13" fillId="0" borderId="2" xfId="0" applyFont="1" applyBorder="1" applyAlignment="1" applyProtection="1">
      <alignment vertical="center"/>
      <protection hidden="1"/>
    </xf>
    <xf numFmtId="0" fontId="13" fillId="0" borderId="81" xfId="0" applyFont="1" applyBorder="1" applyProtection="1">
      <protection hidden="1"/>
    </xf>
    <xf numFmtId="0" fontId="12" fillId="0" borderId="81" xfId="0" applyFont="1" applyBorder="1" applyProtection="1">
      <protection hidden="1"/>
    </xf>
    <xf numFmtId="0" fontId="13" fillId="0" borderId="13" xfId="0" applyFont="1" applyBorder="1" applyProtection="1">
      <protection hidden="1"/>
    </xf>
    <xf numFmtId="0" fontId="13" fillId="0" borderId="0" xfId="0" applyFont="1" applyFill="1" applyBorder="1" applyProtection="1">
      <protection hidden="1"/>
    </xf>
    <xf numFmtId="0" fontId="13" fillId="0" borderId="0" xfId="0" applyFont="1" applyFill="1" applyBorder="1" applyAlignment="1" applyProtection="1">
      <alignment horizontal="left"/>
      <protection hidden="1"/>
    </xf>
    <xf numFmtId="0" fontId="29" fillId="0" borderId="0" xfId="0" applyFont="1" applyFill="1" applyBorder="1" applyAlignment="1" applyProtection="1">
      <alignment horizontal="center"/>
      <protection hidden="1"/>
    </xf>
    <xf numFmtId="0" fontId="40" fillId="0" borderId="0" xfId="0" applyFont="1" applyProtection="1">
      <protection hidden="1"/>
    </xf>
    <xf numFmtId="0" fontId="13" fillId="0" borderId="0" xfId="0" applyFont="1" applyBorder="1" applyAlignment="1" applyProtection="1">
      <alignment horizontal="left" vertical="center" wrapText="1"/>
      <protection hidden="1"/>
    </xf>
    <xf numFmtId="0" fontId="13" fillId="0" borderId="0" xfId="0" applyFont="1" applyBorder="1" applyAlignment="1" applyProtection="1">
      <alignment horizontal="left" vertical="center"/>
      <protection hidden="1"/>
    </xf>
    <xf numFmtId="0" fontId="12" fillId="2" borderId="0" xfId="0" applyFont="1" applyFill="1" applyBorder="1" applyAlignment="1" applyProtection="1">
      <alignment horizontal="center"/>
      <protection hidden="1"/>
    </xf>
    <xf numFmtId="0" fontId="12" fillId="0" borderId="11" xfId="0" applyFont="1" applyBorder="1" applyAlignment="1" applyProtection="1">
      <alignment vertical="center" wrapText="1"/>
      <protection hidden="1"/>
    </xf>
    <xf numFmtId="0" fontId="42" fillId="0" borderId="0" xfId="0" applyFont="1" applyProtection="1">
      <protection hidden="1"/>
    </xf>
    <xf numFmtId="0" fontId="35" fillId="0" borderId="51" xfId="0" applyFont="1" applyBorder="1" applyAlignment="1" applyProtection="1">
      <alignment horizontal="center" vertical="center" wrapText="1"/>
      <protection hidden="1"/>
    </xf>
    <xf numFmtId="0" fontId="12" fillId="0" borderId="16" xfId="0" applyFont="1" applyBorder="1" applyAlignment="1" applyProtection="1">
      <alignment horizontal="center" vertical="center"/>
      <protection hidden="1"/>
    </xf>
    <xf numFmtId="0" fontId="12" fillId="0" borderId="63" xfId="0" applyFont="1" applyBorder="1" applyAlignment="1" applyProtection="1">
      <alignment vertical="center" wrapText="1"/>
      <protection hidden="1"/>
    </xf>
    <xf numFmtId="0" fontId="15" fillId="0" borderId="0" xfId="0" applyFont="1" applyProtection="1">
      <protection hidden="1"/>
    </xf>
    <xf numFmtId="0" fontId="42" fillId="0" borderId="0" xfId="0" applyFont="1" applyAlignment="1" applyProtection="1">
      <alignment horizontal="center" vertical="center" wrapText="1"/>
      <protection hidden="1"/>
    </xf>
    <xf numFmtId="0" fontId="12" fillId="0" borderId="0" xfId="0" applyFont="1" applyAlignment="1" applyProtection="1">
      <alignment horizontal="center" vertical="center" wrapText="1"/>
      <protection hidden="1"/>
    </xf>
    <xf numFmtId="0" fontId="12" fillId="8" borderId="35" xfId="0" applyFont="1" applyFill="1" applyBorder="1" applyAlignment="1" applyProtection="1">
      <alignment horizontal="center" vertical="center" wrapText="1"/>
      <protection locked="0" hidden="1"/>
    </xf>
    <xf numFmtId="0" fontId="12" fillId="8" borderId="30" xfId="0" applyFont="1" applyFill="1" applyBorder="1" applyAlignment="1" applyProtection="1">
      <alignment horizontal="center" vertical="center" wrapText="1"/>
      <protection locked="0" hidden="1"/>
    </xf>
    <xf numFmtId="0" fontId="56" fillId="0" borderId="81" xfId="0" applyFont="1" applyBorder="1"/>
    <xf numFmtId="0" fontId="43" fillId="0" borderId="5" xfId="0" applyFont="1" applyBorder="1" applyAlignment="1">
      <alignment vertical="center" wrapText="1"/>
    </xf>
    <xf numFmtId="0" fontId="43" fillId="2" borderId="5" xfId="9" applyFont="1" applyFill="1" applyBorder="1" applyAlignment="1">
      <alignment vertical="center"/>
    </xf>
    <xf numFmtId="0" fontId="54" fillId="0" borderId="81" xfId="31" applyFont="1" applyFill="1" applyBorder="1"/>
    <xf numFmtId="0" fontId="0" fillId="0" borderId="81" xfId="0" applyFill="1" applyBorder="1"/>
    <xf numFmtId="0" fontId="54" fillId="0" borderId="81" xfId="0" applyFont="1" applyBorder="1" applyAlignment="1">
      <alignment vertical="center" wrapText="1"/>
    </xf>
    <xf numFmtId="0" fontId="58" fillId="11" borderId="18" xfId="0" applyFont="1" applyFill="1" applyBorder="1" applyAlignment="1" applyProtection="1">
      <alignment vertical="center"/>
      <protection hidden="1"/>
    </xf>
    <xf numFmtId="0" fontId="63" fillId="11" borderId="1" xfId="0" applyFont="1" applyFill="1" applyBorder="1" applyAlignment="1" applyProtection="1">
      <alignment vertical="center"/>
      <protection hidden="1"/>
    </xf>
    <xf numFmtId="0" fontId="60" fillId="0" borderId="0" xfId="0" applyFont="1" applyProtection="1">
      <protection hidden="1"/>
    </xf>
    <xf numFmtId="0" fontId="63" fillId="0" borderId="0" xfId="0" applyFont="1" applyBorder="1" applyAlignment="1" applyProtection="1">
      <alignment horizontal="left" vertical="center" wrapText="1"/>
      <protection locked="0" hidden="1"/>
    </xf>
    <xf numFmtId="0" fontId="63" fillId="0" borderId="0" xfId="0" applyFont="1" applyFill="1" applyBorder="1" applyAlignment="1" applyProtection="1">
      <alignment horizontal="left" vertical="center"/>
      <protection locked="0" hidden="1"/>
    </xf>
    <xf numFmtId="0" fontId="63" fillId="0" borderId="0" xfId="0" applyFont="1" applyBorder="1" applyAlignment="1" applyProtection="1">
      <alignment horizontal="left" vertical="center"/>
      <protection locked="0" hidden="1"/>
    </xf>
    <xf numFmtId="0" fontId="63" fillId="11" borderId="12" xfId="0" applyFont="1" applyFill="1" applyBorder="1" applyAlignment="1" applyProtection="1">
      <alignment horizontal="center" vertical="center" wrapText="1"/>
      <protection hidden="1"/>
    </xf>
    <xf numFmtId="0" fontId="63" fillId="11" borderId="31" xfId="0" applyFont="1" applyFill="1" applyBorder="1" applyAlignment="1" applyProtection="1">
      <alignment horizontal="center" vertical="center" wrapText="1"/>
      <protection hidden="1"/>
    </xf>
    <xf numFmtId="0" fontId="60" fillId="0" borderId="0" xfId="0" applyFont="1" applyAlignment="1" applyProtection="1">
      <alignment horizontal="center" vertical="center" wrapText="1"/>
      <protection hidden="1"/>
    </xf>
    <xf numFmtId="0" fontId="61" fillId="0" borderId="13" xfId="0" applyFont="1" applyBorder="1" applyAlignment="1" applyProtection="1">
      <alignment horizontal="center" vertical="center" wrapText="1"/>
      <protection hidden="1"/>
    </xf>
    <xf numFmtId="0" fontId="66" fillId="0" borderId="79" xfId="0" applyFont="1" applyBorder="1" applyAlignment="1" applyProtection="1">
      <alignment horizontal="center" vertical="center" wrapText="1"/>
      <protection locked="0" hidden="1"/>
    </xf>
    <xf numFmtId="0" fontId="66" fillId="0" borderId="4" xfId="0" applyFont="1" applyBorder="1" applyAlignment="1" applyProtection="1">
      <alignment horizontal="center" vertical="center" wrapText="1"/>
      <protection locked="0" hidden="1"/>
    </xf>
    <xf numFmtId="0" fontId="61" fillId="0" borderId="43" xfId="0" applyFont="1" applyBorder="1" applyAlignment="1" applyProtection="1">
      <alignment horizontal="center" vertical="center" wrapText="1"/>
      <protection locked="0" hidden="1"/>
    </xf>
    <xf numFmtId="0" fontId="61" fillId="0" borderId="42" xfId="0" applyFont="1" applyBorder="1" applyAlignment="1" applyProtection="1">
      <alignment horizontal="center" vertical="center" wrapText="1"/>
      <protection locked="0" hidden="1"/>
    </xf>
    <xf numFmtId="0" fontId="61" fillId="0" borderId="0" xfId="0" applyFont="1" applyProtection="1">
      <protection hidden="1"/>
    </xf>
    <xf numFmtId="0" fontId="61" fillId="0" borderId="0" xfId="0" applyFont="1" applyBorder="1" applyProtection="1">
      <protection hidden="1"/>
    </xf>
    <xf numFmtId="0" fontId="61" fillId="0" borderId="0" xfId="0" applyFont="1" applyAlignment="1" applyProtection="1">
      <alignment horizontal="center" vertical="center"/>
      <protection hidden="1"/>
    </xf>
    <xf numFmtId="0" fontId="61" fillId="0" borderId="67" xfId="0" applyFont="1" applyBorder="1" applyProtection="1">
      <protection hidden="1"/>
    </xf>
    <xf numFmtId="0" fontId="62" fillId="0" borderId="0" xfId="0" applyFont="1" applyBorder="1" applyAlignment="1" applyProtection="1">
      <alignment vertical="center" wrapText="1"/>
      <protection hidden="1"/>
    </xf>
    <xf numFmtId="0" fontId="62" fillId="0" borderId="0" xfId="0" applyFont="1" applyBorder="1" applyAlignment="1" applyProtection="1">
      <alignment horizontal="left" vertical="center" wrapText="1"/>
      <protection hidden="1"/>
    </xf>
    <xf numFmtId="0" fontId="62" fillId="0" borderId="67" xfId="0" applyFont="1" applyBorder="1" applyAlignment="1" applyProtection="1">
      <alignment horizontal="left" vertical="center" wrapText="1"/>
      <protection hidden="1"/>
    </xf>
    <xf numFmtId="0" fontId="63" fillId="0" borderId="84" xfId="0" applyFont="1" applyFill="1" applyBorder="1" applyAlignment="1" applyProtection="1">
      <alignment vertical="center" wrapText="1"/>
      <protection hidden="1"/>
    </xf>
    <xf numFmtId="0" fontId="63" fillId="0" borderId="70" xfId="0" applyFont="1" applyFill="1" applyBorder="1" applyAlignment="1" applyProtection="1">
      <alignment vertical="center" wrapText="1"/>
      <protection hidden="1"/>
    </xf>
    <xf numFmtId="0" fontId="63" fillId="0" borderId="71" xfId="0" applyFont="1" applyFill="1" applyBorder="1" applyAlignment="1" applyProtection="1">
      <alignment vertical="center" wrapText="1"/>
      <protection hidden="1"/>
    </xf>
    <xf numFmtId="0" fontId="65" fillId="0" borderId="0" xfId="0" applyFont="1" applyProtection="1">
      <protection hidden="1"/>
    </xf>
    <xf numFmtId="0" fontId="61" fillId="0" borderId="0" xfId="0" applyFont="1" applyAlignment="1" applyProtection="1">
      <alignment wrapText="1"/>
      <protection hidden="1"/>
    </xf>
    <xf numFmtId="0" fontId="66" fillId="0" borderId="0" xfId="0" applyFont="1" applyProtection="1">
      <protection hidden="1"/>
    </xf>
    <xf numFmtId="0" fontId="64" fillId="0" borderId="66" xfId="0" applyFont="1" applyBorder="1" applyAlignment="1" applyProtection="1">
      <alignment horizontal="center" vertical="center" wrapText="1"/>
      <protection hidden="1"/>
    </xf>
    <xf numFmtId="0" fontId="64" fillId="0" borderId="8" xfId="0" applyFont="1" applyBorder="1" applyAlignment="1" applyProtection="1">
      <alignment horizontal="center" vertical="center" wrapText="1"/>
      <protection hidden="1"/>
    </xf>
    <xf numFmtId="0" fontId="61" fillId="0" borderId="79" xfId="0" applyFont="1" applyBorder="1" applyAlignment="1" applyProtection="1">
      <alignment horizontal="center" vertical="center" wrapText="1"/>
      <protection hidden="1"/>
    </xf>
    <xf numFmtId="0" fontId="61" fillId="0" borderId="43" xfId="0" applyFont="1" applyBorder="1" applyAlignment="1" applyProtection="1">
      <alignment horizontal="center" vertical="center" wrapText="1"/>
      <protection hidden="1"/>
    </xf>
    <xf numFmtId="0" fontId="61" fillId="0" borderId="30" xfId="0" applyFont="1" applyBorder="1" applyAlignment="1" applyProtection="1">
      <alignment horizontal="center" vertical="center" wrapText="1"/>
      <protection hidden="1"/>
    </xf>
    <xf numFmtId="0" fontId="61" fillId="0" borderId="8" xfId="0" applyFont="1" applyFill="1" applyBorder="1" applyAlignment="1" applyProtection="1">
      <alignment horizontal="center" vertical="center" wrapText="1"/>
      <protection hidden="1"/>
    </xf>
    <xf numFmtId="0" fontId="61" fillId="0" borderId="86" xfId="0" applyFont="1" applyFill="1" applyBorder="1" applyAlignment="1" applyProtection="1">
      <alignment horizontal="center" vertical="center" wrapText="1"/>
      <protection hidden="1"/>
    </xf>
    <xf numFmtId="0" fontId="61" fillId="0" borderId="66" xfId="0" applyFont="1" applyFill="1" applyBorder="1" applyAlignment="1" applyProtection="1">
      <alignment horizontal="center" vertical="center" wrapText="1"/>
      <protection hidden="1"/>
    </xf>
    <xf numFmtId="0" fontId="61" fillId="0" borderId="88" xfId="0" applyFont="1" applyFill="1" applyBorder="1" applyAlignment="1" applyProtection="1">
      <alignment horizontal="center" vertical="center" wrapText="1"/>
      <protection hidden="1"/>
    </xf>
    <xf numFmtId="0" fontId="61" fillId="0" borderId="36" xfId="0" applyFont="1" applyFill="1" applyBorder="1" applyAlignment="1" applyProtection="1">
      <alignment horizontal="center" vertical="center" wrapText="1"/>
      <protection hidden="1"/>
    </xf>
    <xf numFmtId="0" fontId="61" fillId="0" borderId="42" xfId="0" applyFont="1" applyFill="1" applyBorder="1" applyAlignment="1" applyProtection="1">
      <alignment horizontal="center" vertical="center" wrapText="1"/>
      <protection hidden="1"/>
    </xf>
    <xf numFmtId="0" fontId="61" fillId="0" borderId="66" xfId="0" applyFont="1" applyBorder="1" applyAlignment="1" applyProtection="1">
      <alignment horizontal="center" vertical="center" wrapText="1"/>
      <protection hidden="1"/>
    </xf>
    <xf numFmtId="0" fontId="61" fillId="0" borderId="8" xfId="0" applyFont="1" applyBorder="1" applyAlignment="1" applyProtection="1">
      <alignment horizontal="center" vertical="center" wrapText="1"/>
      <protection hidden="1"/>
    </xf>
    <xf numFmtId="0" fontId="61" fillId="0" borderId="28" xfId="0" applyFont="1" applyBorder="1" applyAlignment="1" applyProtection="1">
      <alignment horizontal="center" vertical="center" wrapText="1"/>
      <protection hidden="1"/>
    </xf>
    <xf numFmtId="0" fontId="61" fillId="0" borderId="38" xfId="0" applyFont="1" applyBorder="1" applyAlignment="1" applyProtection="1">
      <alignment horizontal="center" vertical="center" wrapText="1"/>
      <protection hidden="1"/>
    </xf>
    <xf numFmtId="0" fontId="61" fillId="0" borderId="0" xfId="0" applyFont="1" applyAlignment="1" applyProtection="1">
      <alignment horizontal="center" vertical="center" wrapText="1"/>
      <protection hidden="1"/>
    </xf>
    <xf numFmtId="0" fontId="57" fillId="0" borderId="0" xfId="0" applyFont="1" applyProtection="1">
      <protection locked="0"/>
    </xf>
    <xf numFmtId="0" fontId="63" fillId="11" borderId="5" xfId="0" applyFont="1" applyFill="1" applyBorder="1" applyAlignment="1" applyProtection="1">
      <alignment horizontal="center" vertical="center" wrapText="1"/>
      <protection hidden="1"/>
    </xf>
    <xf numFmtId="0" fontId="63" fillId="11" borderId="68" xfId="0" applyFont="1" applyFill="1" applyBorder="1" applyAlignment="1" applyProtection="1">
      <alignment horizontal="center" vertical="center" wrapText="1"/>
      <protection hidden="1"/>
    </xf>
    <xf numFmtId="0" fontId="63" fillId="11" borderId="1" xfId="0" applyFont="1" applyFill="1" applyBorder="1" applyAlignment="1" applyProtection="1">
      <alignment horizontal="center" vertical="center" wrapText="1"/>
      <protection hidden="1"/>
    </xf>
    <xf numFmtId="0" fontId="69" fillId="0" borderId="0" xfId="0" applyFont="1" applyAlignment="1" applyProtection="1">
      <alignment wrapText="1"/>
      <protection locked="0" hidden="1"/>
    </xf>
    <xf numFmtId="0" fontId="69" fillId="0" borderId="0" xfId="0" applyFont="1" applyBorder="1" applyAlignment="1" applyProtection="1">
      <alignment wrapText="1"/>
      <protection locked="0" hidden="1"/>
    </xf>
    <xf numFmtId="0" fontId="69" fillId="0" borderId="58" xfId="0" applyFont="1" applyBorder="1" applyAlignment="1" applyProtection="1">
      <alignment horizontal="center" vertical="center" wrapText="1"/>
      <protection hidden="1"/>
    </xf>
    <xf numFmtId="0" fontId="70" fillId="0" borderId="0" xfId="0" applyFont="1" applyProtection="1">
      <protection locked="0" hidden="1"/>
    </xf>
    <xf numFmtId="0" fontId="63" fillId="0" borderId="0" xfId="0" applyFont="1" applyProtection="1">
      <protection locked="0" hidden="1"/>
    </xf>
    <xf numFmtId="0" fontId="63" fillId="0" borderId="0" xfId="0" applyFont="1" applyAlignment="1" applyProtection="1">
      <alignment wrapText="1"/>
      <protection locked="0" hidden="1"/>
    </xf>
    <xf numFmtId="0" fontId="63" fillId="0" borderId="0" xfId="0" applyFont="1" applyAlignment="1" applyProtection="1">
      <alignment horizontal="center" vertical="center"/>
      <protection locked="0" hidden="1"/>
    </xf>
    <xf numFmtId="0" fontId="63" fillId="0" borderId="0" xfId="0" applyFont="1" applyAlignment="1" applyProtection="1">
      <alignment horizontal="left" vertical="center"/>
      <protection locked="0" hidden="1"/>
    </xf>
    <xf numFmtId="0" fontId="71" fillId="0" borderId="0" xfId="0" applyFont="1" applyAlignment="1" applyProtection="1">
      <alignment vertical="center"/>
      <protection locked="0" hidden="1"/>
    </xf>
    <xf numFmtId="0" fontId="63" fillId="0" borderId="0" xfId="0" applyFont="1" applyBorder="1" applyAlignment="1" applyProtection="1">
      <alignment horizontal="center" vertical="center" wrapText="1"/>
      <protection locked="0" hidden="1"/>
    </xf>
    <xf numFmtId="0" fontId="70" fillId="0" borderId="0" xfId="0" applyFont="1" applyProtection="1">
      <protection hidden="1"/>
    </xf>
    <xf numFmtId="0" fontId="63" fillId="0" borderId="2" xfId="0" applyFont="1" applyBorder="1" applyAlignment="1" applyProtection="1">
      <alignment horizontal="right" vertical="center" wrapText="1"/>
      <protection hidden="1"/>
    </xf>
    <xf numFmtId="0" fontId="63" fillId="0" borderId="29" xfId="0" applyFont="1" applyBorder="1" applyAlignment="1" applyProtection="1">
      <alignment vertical="center" wrapText="1"/>
      <protection hidden="1"/>
    </xf>
    <xf numFmtId="0" fontId="63" fillId="0" borderId="0" xfId="0" applyFont="1" applyBorder="1" applyAlignment="1" applyProtection="1">
      <alignment vertical="center" wrapText="1"/>
      <protection locked="0" hidden="1"/>
    </xf>
    <xf numFmtId="0" fontId="63" fillId="0" borderId="0" xfId="0" applyFont="1" applyFill="1" applyBorder="1" applyAlignment="1" applyProtection="1">
      <alignment vertical="center"/>
      <protection locked="0" hidden="1"/>
    </xf>
    <xf numFmtId="0" fontId="63" fillId="0" borderId="0" xfId="0" applyFont="1" applyAlignment="1" applyProtection="1">
      <alignment vertical="top" wrapText="1"/>
      <protection locked="0" hidden="1"/>
    </xf>
    <xf numFmtId="0" fontId="63" fillId="0" borderId="0" xfId="0" applyFont="1" applyAlignment="1" applyProtection="1">
      <protection locked="0" hidden="1"/>
    </xf>
    <xf numFmtId="0" fontId="63" fillId="0" borderId="0" xfId="0" applyFont="1" applyAlignment="1" applyProtection="1">
      <alignment horizontal="left" vertical="top" wrapText="1"/>
      <protection locked="0" hidden="1"/>
    </xf>
    <xf numFmtId="0" fontId="63" fillId="0" borderId="45" xfId="0" applyFont="1" applyBorder="1" applyAlignment="1" applyProtection="1">
      <alignment wrapText="1"/>
      <protection locked="0" hidden="1"/>
    </xf>
    <xf numFmtId="0" fontId="73" fillId="0" borderId="0" xfId="0" applyFont="1" applyFill="1" applyAlignment="1" applyProtection="1">
      <alignment horizontal="center" vertical="center"/>
      <protection locked="0" hidden="1"/>
    </xf>
    <xf numFmtId="0" fontId="63" fillId="11" borderId="81" xfId="0" applyFont="1" applyFill="1" applyBorder="1" applyAlignment="1" applyProtection="1">
      <alignment horizontal="center" vertical="center" wrapText="1"/>
      <protection hidden="1"/>
    </xf>
    <xf numFmtId="0" fontId="58" fillId="11" borderId="69" xfId="0" applyFont="1" applyFill="1" applyBorder="1" applyAlignment="1" applyProtection="1">
      <alignment horizontal="center" vertical="center" wrapText="1"/>
      <protection hidden="1"/>
    </xf>
    <xf numFmtId="0" fontId="63" fillId="11" borderId="67" xfId="0" applyFont="1" applyFill="1" applyBorder="1" applyAlignment="1" applyProtection="1">
      <alignment horizontal="center" vertical="center" wrapText="1"/>
      <protection hidden="1"/>
    </xf>
    <xf numFmtId="0" fontId="63" fillId="11" borderId="75" xfId="0" applyFont="1" applyFill="1" applyBorder="1" applyAlignment="1" applyProtection="1">
      <alignment horizontal="center" vertical="center" wrapText="1"/>
      <protection hidden="1"/>
    </xf>
    <xf numFmtId="0" fontId="70" fillId="0" borderId="0" xfId="0" applyFont="1" applyAlignment="1" applyProtection="1">
      <alignment horizontal="center" vertical="center" wrapText="1"/>
      <protection hidden="1"/>
    </xf>
    <xf numFmtId="0" fontId="63" fillId="0" borderId="43" xfId="0" applyFont="1" applyBorder="1" applyAlignment="1" applyProtection="1">
      <alignment horizontal="center" vertical="center"/>
      <protection hidden="1"/>
    </xf>
    <xf numFmtId="0" fontId="63" fillId="0" borderId="1" xfId="0" applyFont="1" applyBorder="1" applyAlignment="1" applyProtection="1">
      <alignment horizontal="center" vertical="center" wrapText="1"/>
      <protection hidden="1"/>
    </xf>
    <xf numFmtId="0" fontId="63" fillId="0" borderId="13" xfId="0" applyFont="1" applyBorder="1" applyAlignment="1" applyProtection="1">
      <alignment horizontal="center" vertical="center" wrapText="1"/>
      <protection hidden="1"/>
    </xf>
    <xf numFmtId="0" fontId="63" fillId="0" borderId="12" xfId="0" applyFont="1" applyBorder="1" applyAlignment="1" applyProtection="1">
      <alignment horizontal="center" vertical="center"/>
      <protection hidden="1"/>
    </xf>
    <xf numFmtId="0" fontId="63" fillId="0" borderId="1" xfId="0" applyFont="1" applyBorder="1" applyAlignment="1" applyProtection="1">
      <alignment horizontal="center" vertical="center"/>
      <protection hidden="1"/>
    </xf>
    <xf numFmtId="0" fontId="63" fillId="0" borderId="13" xfId="0" applyFont="1" applyBorder="1" applyAlignment="1" applyProtection="1">
      <alignment horizontal="center" vertical="center"/>
      <protection hidden="1"/>
    </xf>
    <xf numFmtId="0" fontId="63" fillId="0" borderId="81" xfId="0" applyFont="1" applyBorder="1" applyAlignment="1" applyProtection="1">
      <alignment horizontal="center" vertical="center"/>
      <protection hidden="1"/>
    </xf>
    <xf numFmtId="0" fontId="63" fillId="0" borderId="43" xfId="0" applyFont="1" applyBorder="1" applyAlignment="1" applyProtection="1">
      <alignment horizontal="center" vertical="center" wrapText="1"/>
      <protection locked="0" hidden="1"/>
    </xf>
    <xf numFmtId="0" fontId="63" fillId="0" borderId="0" xfId="0" applyFont="1" applyBorder="1" applyAlignment="1" applyProtection="1">
      <alignment horizontal="center" vertical="center"/>
      <protection locked="0" hidden="1"/>
    </xf>
    <xf numFmtId="0" fontId="63" fillId="0" borderId="66" xfId="0" applyFont="1" applyBorder="1" applyAlignment="1" applyProtection="1">
      <alignment horizontal="center" vertical="center"/>
      <protection locked="0" hidden="1"/>
    </xf>
    <xf numFmtId="0" fontId="63" fillId="0" borderId="42" xfId="0" applyFont="1" applyBorder="1" applyAlignment="1" applyProtection="1">
      <alignment horizontal="center" vertical="center" wrapText="1"/>
      <protection locked="0" hidden="1"/>
    </xf>
    <xf numFmtId="0" fontId="74" fillId="0" borderId="0" xfId="0" applyFont="1" applyAlignment="1" applyProtection="1">
      <alignment vertical="center"/>
      <protection locked="0"/>
    </xf>
    <xf numFmtId="0" fontId="63" fillId="0" borderId="0" xfId="0" applyFont="1" applyAlignment="1" applyProtection="1">
      <alignment horizontal="left" vertical="center"/>
      <protection locked="0"/>
    </xf>
    <xf numFmtId="0" fontId="63" fillId="0" borderId="0" xfId="0" applyFont="1" applyProtection="1">
      <protection locked="0"/>
    </xf>
    <xf numFmtId="0" fontId="63" fillId="0" borderId="0" xfId="0" applyFont="1" applyAlignment="1" applyProtection="1">
      <alignment wrapText="1"/>
      <protection locked="0"/>
    </xf>
    <xf numFmtId="0" fontId="63" fillId="0" borderId="0" xfId="0" applyFont="1" applyAlignment="1" applyProtection="1">
      <alignment horizontal="center" vertical="center"/>
      <protection locked="0"/>
    </xf>
    <xf numFmtId="0" fontId="26" fillId="0" borderId="0" xfId="0" applyFont="1" applyAlignment="1" applyProtection="1">
      <alignment vertical="center"/>
      <protection hidden="1"/>
    </xf>
    <xf numFmtId="0" fontId="35" fillId="0" borderId="0" xfId="0" applyFont="1" applyAlignment="1" applyProtection="1">
      <alignment horizontal="center"/>
    </xf>
    <xf numFmtId="0" fontId="35" fillId="0" borderId="0" xfId="0" applyFont="1" applyAlignment="1">
      <alignment horizontal="center"/>
    </xf>
    <xf numFmtId="0" fontId="28" fillId="9" borderId="60" xfId="0" applyFont="1" applyFill="1" applyBorder="1" applyAlignment="1" applyProtection="1">
      <alignment horizontal="center" vertical="center" shrinkToFit="1"/>
      <protection hidden="1"/>
    </xf>
    <xf numFmtId="0" fontId="28" fillId="9" borderId="59" xfId="0" applyFont="1" applyFill="1" applyBorder="1" applyAlignment="1" applyProtection="1">
      <alignment horizontal="center" vertical="center"/>
      <protection hidden="1"/>
    </xf>
    <xf numFmtId="0" fontId="24" fillId="6" borderId="9" xfId="0" applyFont="1" applyFill="1" applyBorder="1" applyAlignment="1">
      <alignment horizontal="center" vertical="center" wrapText="1"/>
    </xf>
    <xf numFmtId="0" fontId="0" fillId="0" borderId="73" xfId="0" applyFont="1" applyBorder="1"/>
    <xf numFmtId="0" fontId="61" fillId="0" borderId="28" xfId="0" applyFont="1" applyBorder="1" applyAlignment="1" applyProtection="1">
      <alignment horizontal="center" vertical="center" wrapText="1"/>
      <protection hidden="1"/>
    </xf>
    <xf numFmtId="0" fontId="61" fillId="0" borderId="8" xfId="0" applyFont="1" applyBorder="1" applyAlignment="1" applyProtection="1">
      <alignment horizontal="center" vertical="center" wrapText="1"/>
      <protection hidden="1"/>
    </xf>
    <xf numFmtId="0" fontId="61" fillId="0" borderId="8" xfId="0" applyFont="1" applyFill="1" applyBorder="1" applyAlignment="1" applyProtection="1">
      <alignment horizontal="center" vertical="center" wrapText="1"/>
      <protection hidden="1"/>
    </xf>
    <xf numFmtId="0" fontId="70" fillId="0" borderId="0" xfId="0" applyFont="1" applyBorder="1" applyAlignment="1" applyProtection="1">
      <alignment horizontal="center" vertical="center" wrapText="1"/>
      <protection locked="0" hidden="1"/>
    </xf>
    <xf numFmtId="0" fontId="70" fillId="0" borderId="0" xfId="0" applyFont="1" applyAlignment="1" applyProtection="1">
      <alignment horizontal="center" vertical="center" wrapText="1"/>
      <protection locked="0" hidden="1"/>
    </xf>
    <xf numFmtId="0" fontId="12" fillId="0" borderId="17" xfId="0" applyFont="1" applyBorder="1" applyAlignment="1" applyProtection="1">
      <alignment horizontal="center" vertical="center" wrapText="1"/>
      <protection hidden="1"/>
    </xf>
    <xf numFmtId="0" fontId="12" fillId="0" borderId="19" xfId="0" applyNumberFormat="1" applyFont="1" applyBorder="1" applyAlignment="1" applyProtection="1">
      <alignment horizontal="center" vertical="center" wrapText="1"/>
      <protection hidden="1"/>
    </xf>
    <xf numFmtId="0" fontId="12" fillId="7" borderId="17" xfId="0" applyNumberFormat="1" applyFont="1" applyFill="1" applyBorder="1" applyAlignment="1" applyProtection="1">
      <alignment horizontal="center" vertical="center" wrapText="1"/>
      <protection locked="0" hidden="1"/>
    </xf>
    <xf numFmtId="0" fontId="12" fillId="7" borderId="20" xfId="0" applyNumberFormat="1" applyFont="1" applyFill="1" applyBorder="1" applyAlignment="1" applyProtection="1">
      <alignment horizontal="center" vertical="center" wrapText="1"/>
      <protection locked="0" hidden="1"/>
    </xf>
    <xf numFmtId="0" fontId="13" fillId="7" borderId="64" xfId="0" applyFont="1" applyFill="1" applyBorder="1" applyAlignment="1" applyProtection="1">
      <alignment horizontal="center" vertical="center" wrapText="1"/>
      <protection locked="0" hidden="1"/>
    </xf>
    <xf numFmtId="0" fontId="13" fillId="7" borderId="18" xfId="0" applyFont="1" applyFill="1" applyBorder="1" applyAlignment="1" applyProtection="1">
      <alignment horizontal="center" vertical="center" wrapText="1"/>
      <protection locked="0" hidden="1"/>
    </xf>
    <xf numFmtId="0" fontId="13" fillId="7" borderId="20" xfId="0" applyFont="1" applyFill="1" applyBorder="1" applyAlignment="1" applyProtection="1">
      <alignment horizontal="center" vertical="center" wrapText="1"/>
      <protection locked="0" hidden="1"/>
    </xf>
    <xf numFmtId="0" fontId="12" fillId="8" borderId="39" xfId="0" applyFont="1" applyFill="1" applyBorder="1" applyAlignment="1" applyProtection="1">
      <alignment horizontal="center" vertical="center" wrapText="1"/>
      <protection locked="0" hidden="1"/>
    </xf>
    <xf numFmtId="0" fontId="12" fillId="0" borderId="8" xfId="0" applyNumberFormat="1" applyFont="1" applyBorder="1" applyAlignment="1" applyProtection="1">
      <alignment horizontal="center" vertical="center" wrapText="1"/>
      <protection hidden="1"/>
    </xf>
    <xf numFmtId="0" fontId="12" fillId="7" borderId="79" xfId="0" applyNumberFormat="1" applyFont="1" applyFill="1" applyBorder="1" applyAlignment="1" applyProtection="1">
      <alignment horizontal="center" vertical="center" wrapText="1"/>
      <protection locked="0" hidden="1"/>
    </xf>
    <xf numFmtId="0" fontId="12" fillId="7" borderId="13" xfId="0" applyNumberFormat="1" applyFont="1" applyFill="1" applyBorder="1" applyAlignment="1" applyProtection="1">
      <alignment horizontal="center" vertical="center" wrapText="1"/>
      <protection locked="0" hidden="1"/>
    </xf>
    <xf numFmtId="0" fontId="13" fillId="7" borderId="4" xfId="0" applyFont="1" applyFill="1" applyBorder="1" applyAlignment="1" applyProtection="1">
      <alignment horizontal="center" vertical="center" wrapText="1"/>
      <protection locked="0" hidden="1"/>
    </xf>
    <xf numFmtId="0" fontId="13" fillId="7" borderId="1" xfId="0" applyFont="1" applyFill="1" applyBorder="1" applyAlignment="1" applyProtection="1">
      <alignment horizontal="center" vertical="center" wrapText="1"/>
      <protection locked="0" hidden="1"/>
    </xf>
    <xf numFmtId="0" fontId="13" fillId="7" borderId="13" xfId="0" applyFont="1" applyFill="1" applyBorder="1" applyAlignment="1" applyProtection="1">
      <alignment horizontal="center" vertical="center" wrapText="1"/>
      <protection locked="0" hidden="1"/>
    </xf>
    <xf numFmtId="0" fontId="12" fillId="7" borderId="4" xfId="0" applyFont="1" applyFill="1" applyBorder="1" applyAlignment="1" applyProtection="1">
      <alignment horizontal="center" vertical="center" wrapText="1"/>
      <protection locked="0" hidden="1"/>
    </xf>
    <xf numFmtId="0" fontId="12" fillId="7" borderId="1" xfId="0" applyFont="1" applyFill="1" applyBorder="1" applyAlignment="1" applyProtection="1">
      <alignment horizontal="center" vertical="center" wrapText="1"/>
      <protection locked="0" hidden="1"/>
    </xf>
    <xf numFmtId="0" fontId="12" fillId="7" borderId="13" xfId="0" applyFont="1" applyFill="1" applyBorder="1" applyAlignment="1" applyProtection="1">
      <alignment horizontal="center" vertical="center" wrapText="1"/>
      <protection locked="0" hidden="1"/>
    </xf>
    <xf numFmtId="0" fontId="12" fillId="8" borderId="35" xfId="0" applyFont="1" applyFill="1" applyBorder="1" applyAlignment="1" applyProtection="1">
      <alignment horizontal="center" vertical="center" wrapText="1"/>
      <protection locked="0"/>
    </xf>
    <xf numFmtId="0" fontId="12" fillId="7" borderId="42" xfId="0" applyFont="1" applyFill="1" applyBorder="1" applyAlignment="1" applyProtection="1">
      <alignment horizontal="center" vertical="center" wrapText="1"/>
      <protection locked="0"/>
    </xf>
    <xf numFmtId="0" fontId="12" fillId="8" borderId="39" xfId="0" applyFont="1" applyFill="1" applyBorder="1" applyAlignment="1" applyProtection="1">
      <alignment horizontal="center" vertical="center" wrapText="1"/>
      <protection locked="0"/>
    </xf>
    <xf numFmtId="0" fontId="12" fillId="8" borderId="30" xfId="0" applyFont="1" applyFill="1" applyBorder="1" applyAlignment="1" applyProtection="1">
      <alignment horizontal="center" vertical="center" wrapText="1"/>
      <protection locked="0"/>
    </xf>
    <xf numFmtId="0" fontId="12" fillId="7" borderId="43" xfId="0" applyFont="1" applyFill="1" applyBorder="1" applyAlignment="1" applyProtection="1">
      <alignment horizontal="center" vertical="center" wrapText="1"/>
      <protection locked="0"/>
    </xf>
    <xf numFmtId="0" fontId="12" fillId="8" borderId="28" xfId="0" applyNumberFormat="1" applyFont="1" applyFill="1" applyBorder="1" applyAlignment="1" applyProtection="1">
      <alignment horizontal="center" vertical="center" wrapText="1"/>
      <protection locked="0" hidden="1"/>
    </xf>
    <xf numFmtId="0" fontId="12" fillId="15" borderId="28" xfId="0" applyFont="1" applyFill="1" applyBorder="1" applyAlignment="1" applyProtection="1">
      <alignment horizontal="center" vertical="center" wrapText="1"/>
      <protection locked="0" hidden="1"/>
    </xf>
    <xf numFmtId="0" fontId="12" fillId="15" borderId="38" xfId="0" applyFont="1" applyFill="1" applyBorder="1" applyAlignment="1" applyProtection="1">
      <alignment horizontal="center" vertical="center" wrapText="1"/>
      <protection locked="0" hidden="1"/>
    </xf>
    <xf numFmtId="0" fontId="12" fillId="0" borderId="0" xfId="0" applyFont="1" applyBorder="1" applyAlignment="1">
      <alignment vertical="center" wrapText="1"/>
    </xf>
    <xf numFmtId="0" fontId="12" fillId="0" borderId="81" xfId="0" applyFont="1" applyFill="1" applyBorder="1"/>
    <xf numFmtId="0" fontId="13"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12" fillId="0" borderId="14" xfId="0" applyFont="1" applyBorder="1" applyAlignment="1" applyProtection="1">
      <alignment horizontal="center" vertical="center" wrapText="1"/>
      <protection hidden="1"/>
    </xf>
    <xf numFmtId="0" fontId="12" fillId="0" borderId="15" xfId="0" applyFont="1" applyBorder="1" applyAlignment="1" applyProtection="1">
      <alignment horizontal="center" vertical="center" wrapText="1"/>
      <protection hidden="1"/>
    </xf>
    <xf numFmtId="0" fontId="12" fillId="0" borderId="16" xfId="0" applyFont="1" applyBorder="1" applyAlignment="1" applyProtection="1">
      <alignment horizontal="center" vertical="center" wrapText="1"/>
      <protection hidden="1"/>
    </xf>
    <xf numFmtId="0" fontId="12" fillId="0" borderId="39" xfId="0" applyFont="1" applyBorder="1" applyAlignment="1" applyProtection="1">
      <alignment vertical="center" wrapText="1"/>
      <protection hidden="1"/>
    </xf>
    <xf numFmtId="0" fontId="12" fillId="0" borderId="28" xfId="0" applyFont="1" applyBorder="1" applyAlignment="1" applyProtection="1">
      <alignment vertical="center" wrapText="1"/>
      <protection hidden="1"/>
    </xf>
    <xf numFmtId="0" fontId="12" fillId="0" borderId="6" xfId="0" applyFont="1" applyBorder="1" applyAlignment="1" applyProtection="1">
      <alignment vertical="center" wrapText="1"/>
      <protection hidden="1"/>
    </xf>
    <xf numFmtId="0" fontId="12" fillId="0" borderId="38" xfId="0" applyFont="1" applyBorder="1" applyAlignment="1" applyProtection="1">
      <alignment vertical="center" wrapText="1"/>
      <protection hidden="1"/>
    </xf>
    <xf numFmtId="0" fontId="14" fillId="0" borderId="0" xfId="0" applyFont="1" applyAlignment="1" applyProtection="1">
      <alignment horizontal="center" vertical="center" wrapText="1"/>
      <protection hidden="1"/>
    </xf>
    <xf numFmtId="0" fontId="12" fillId="0" borderId="30" xfId="0" applyFont="1" applyBorder="1" applyAlignment="1" applyProtection="1">
      <alignment vertical="center" wrapText="1"/>
      <protection hidden="1"/>
    </xf>
    <xf numFmtId="0" fontId="12" fillId="0" borderId="12" xfId="0" applyFont="1" applyBorder="1" applyAlignment="1" applyProtection="1">
      <alignment vertical="center" wrapText="1"/>
      <protection hidden="1"/>
    </xf>
    <xf numFmtId="0" fontId="12" fillId="0" borderId="1" xfId="0" applyFont="1" applyBorder="1" applyAlignment="1" applyProtection="1">
      <alignment vertical="center" wrapText="1"/>
      <protection hidden="1"/>
    </xf>
    <xf numFmtId="0" fontId="12" fillId="0" borderId="13" xfId="0" applyFont="1" applyBorder="1" applyAlignment="1" applyProtection="1">
      <alignment vertical="center" wrapText="1"/>
      <protection hidden="1"/>
    </xf>
    <xf numFmtId="0" fontId="12" fillId="25" borderId="39" xfId="0" applyFont="1" applyFill="1" applyBorder="1" applyAlignment="1" applyProtection="1">
      <alignment vertical="center" wrapText="1"/>
      <protection hidden="1"/>
    </xf>
    <xf numFmtId="0" fontId="12" fillId="25" borderId="28" xfId="0" applyFont="1" applyFill="1" applyBorder="1" applyAlignment="1" applyProtection="1">
      <alignment vertical="center" wrapText="1"/>
      <protection hidden="1"/>
    </xf>
    <xf numFmtId="0" fontId="12" fillId="25" borderId="6" xfId="0" applyFont="1" applyFill="1" applyBorder="1" applyAlignment="1" applyProtection="1">
      <alignment vertical="center" wrapText="1"/>
      <protection hidden="1"/>
    </xf>
    <xf numFmtId="0" fontId="12" fillId="25" borderId="38" xfId="0" applyFont="1" applyFill="1" applyBorder="1" applyAlignment="1" applyProtection="1">
      <alignment vertical="center" wrapText="1"/>
      <protection hidden="1"/>
    </xf>
    <xf numFmtId="0" fontId="14" fillId="25" borderId="0" xfId="0" applyFont="1" applyFill="1" applyAlignment="1" applyProtection="1">
      <alignment horizontal="center" vertical="center" wrapText="1"/>
      <protection hidden="1"/>
    </xf>
    <xf numFmtId="0" fontId="0" fillId="0" borderId="0" xfId="0" applyAlignment="1" applyProtection="1">
      <alignment vertical="center"/>
      <protection hidden="1"/>
    </xf>
    <xf numFmtId="0" fontId="0" fillId="0" borderId="0" xfId="0" applyProtection="1">
      <protection hidden="1"/>
    </xf>
    <xf numFmtId="0" fontId="12" fillId="25" borderId="30" xfId="0" applyFont="1" applyFill="1" applyBorder="1" applyAlignment="1" applyProtection="1">
      <alignment vertical="center" wrapText="1"/>
      <protection hidden="1"/>
    </xf>
    <xf numFmtId="0" fontId="12" fillId="25" borderId="79" xfId="0" applyFont="1" applyFill="1" applyBorder="1" applyAlignment="1" applyProtection="1">
      <alignment vertical="center" wrapText="1"/>
      <protection hidden="1"/>
    </xf>
    <xf numFmtId="0" fontId="12" fillId="25" borderId="81" xfId="0" applyFont="1" applyFill="1" applyBorder="1" applyAlignment="1" applyProtection="1">
      <alignment vertical="center" wrapText="1"/>
      <protection hidden="1"/>
    </xf>
    <xf numFmtId="0" fontId="12" fillId="25" borderId="13" xfId="0" applyFont="1" applyFill="1" applyBorder="1" applyAlignment="1" applyProtection="1">
      <alignment vertical="center" wrapText="1"/>
      <protection hidden="1"/>
    </xf>
    <xf numFmtId="0" fontId="12" fillId="0" borderId="30" xfId="0" applyFont="1" applyFill="1" applyBorder="1" applyAlignment="1" applyProtection="1">
      <alignment vertical="center" wrapText="1"/>
      <protection hidden="1"/>
    </xf>
    <xf numFmtId="0" fontId="12" fillId="0" borderId="79" xfId="0" applyFont="1" applyFill="1" applyBorder="1" applyAlignment="1" applyProtection="1">
      <alignment vertical="center" wrapText="1"/>
      <protection hidden="1"/>
    </xf>
    <xf numFmtId="0" fontId="12" fillId="0" borderId="81" xfId="0" applyFont="1" applyFill="1" applyBorder="1" applyAlignment="1" applyProtection="1">
      <alignment vertical="center" wrapText="1"/>
      <protection hidden="1"/>
    </xf>
    <xf numFmtId="0" fontId="12" fillId="0" borderId="13" xfId="0" applyFont="1" applyFill="1" applyBorder="1" applyAlignment="1" applyProtection="1">
      <alignment vertical="center" wrapText="1"/>
      <protection hidden="1"/>
    </xf>
    <xf numFmtId="0" fontId="14" fillId="0" borderId="0" xfId="0" applyFont="1" applyFill="1" applyAlignment="1" applyProtection="1">
      <alignment horizontal="center" vertical="center" wrapText="1"/>
      <protection hidden="1"/>
    </xf>
    <xf numFmtId="0" fontId="12" fillId="0" borderId="32" xfId="0" applyFont="1" applyBorder="1" applyAlignment="1" applyProtection="1">
      <alignment vertical="center" wrapText="1"/>
      <protection hidden="1"/>
    </xf>
    <xf numFmtId="0" fontId="12" fillId="0" borderId="14" xfId="0" applyFont="1" applyBorder="1" applyAlignment="1" applyProtection="1">
      <alignment vertical="center" wrapText="1"/>
      <protection hidden="1"/>
    </xf>
    <xf numFmtId="0" fontId="12" fillId="0" borderId="15" xfId="0" applyFont="1" applyBorder="1" applyAlignment="1" applyProtection="1">
      <alignment vertical="center" wrapText="1"/>
      <protection hidden="1"/>
    </xf>
    <xf numFmtId="0" fontId="12" fillId="0" borderId="16" xfId="0" applyFont="1" applyBorder="1" applyAlignment="1" applyProtection="1">
      <alignment vertical="center" wrapText="1"/>
      <protection hidden="1"/>
    </xf>
    <xf numFmtId="0" fontId="15" fillId="0" borderId="0" xfId="0" applyFont="1" applyAlignment="1" applyProtection="1">
      <protection hidden="1"/>
    </xf>
    <xf numFmtId="0" fontId="12" fillId="0" borderId="35" xfId="0" applyFont="1" applyBorder="1" applyAlignment="1" applyProtection="1">
      <protection hidden="1"/>
    </xf>
    <xf numFmtId="0" fontId="12" fillId="0" borderId="17" xfId="0" applyFont="1" applyBorder="1" applyProtection="1">
      <protection hidden="1"/>
    </xf>
    <xf numFmtId="0" fontId="12" fillId="0" borderId="20" xfId="0" applyFont="1" applyBorder="1" applyProtection="1">
      <protection hidden="1"/>
    </xf>
    <xf numFmtId="0" fontId="14" fillId="0" borderId="0" xfId="0" applyFont="1" applyAlignment="1" applyProtection="1">
      <alignment horizontal="center" vertical="center"/>
      <protection hidden="1"/>
    </xf>
    <xf numFmtId="0" fontId="12" fillId="0" borderId="30" xfId="0" applyFont="1" applyBorder="1" applyProtection="1">
      <protection hidden="1"/>
    </xf>
    <xf numFmtId="0" fontId="12" fillId="0" borderId="79" xfId="0" applyFont="1" applyBorder="1" applyProtection="1">
      <protection hidden="1"/>
    </xf>
    <xf numFmtId="0" fontId="12" fillId="0" borderId="13" xfId="0" applyFont="1" applyBorder="1" applyProtection="1">
      <protection hidden="1"/>
    </xf>
    <xf numFmtId="0" fontId="12" fillId="0" borderId="39" xfId="0" applyFont="1" applyFill="1" applyBorder="1" applyAlignment="1" applyProtection="1">
      <alignment wrapText="1"/>
      <protection hidden="1"/>
    </xf>
    <xf numFmtId="0" fontId="12" fillId="0" borderId="28" xfId="0" applyFont="1" applyFill="1" applyBorder="1" applyAlignment="1" applyProtection="1">
      <alignment wrapText="1"/>
      <protection hidden="1"/>
    </xf>
    <xf numFmtId="0" fontId="12" fillId="0" borderId="6" xfId="0" applyFont="1" applyFill="1" applyBorder="1" applyAlignment="1" applyProtection="1">
      <alignment wrapText="1"/>
      <protection hidden="1"/>
    </xf>
    <xf numFmtId="0" fontId="12" fillId="0" borderId="38" xfId="0" applyFont="1" applyFill="1" applyBorder="1" applyAlignment="1" applyProtection="1">
      <alignment wrapText="1"/>
      <protection hidden="1"/>
    </xf>
    <xf numFmtId="0" fontId="12" fillId="0" borderId="32" xfId="0" applyFont="1" applyFill="1" applyBorder="1" applyAlignment="1" applyProtection="1">
      <alignment wrapText="1"/>
      <protection hidden="1"/>
    </xf>
    <xf numFmtId="0" fontId="12" fillId="0" borderId="80" xfId="0" applyFont="1" applyFill="1" applyBorder="1" applyAlignment="1" applyProtection="1">
      <alignment wrapText="1"/>
      <protection hidden="1"/>
    </xf>
    <xf numFmtId="0" fontId="12" fillId="0" borderId="15" xfId="0" applyFont="1" applyFill="1" applyBorder="1" applyAlignment="1" applyProtection="1">
      <alignment wrapText="1"/>
      <protection hidden="1"/>
    </xf>
    <xf numFmtId="0" fontId="12" fillId="0" borderId="16" xfId="0" applyFont="1" applyFill="1" applyBorder="1" applyAlignment="1" applyProtection="1">
      <alignment wrapText="1"/>
      <protection hidden="1"/>
    </xf>
    <xf numFmtId="0" fontId="13" fillId="8" borderId="81" xfId="0" applyFont="1" applyFill="1" applyBorder="1" applyAlignment="1" applyProtection="1">
      <alignment horizontal="right" vertical="center"/>
      <protection hidden="1"/>
    </xf>
    <xf numFmtId="0" fontId="13" fillId="0" borderId="81" xfId="0" applyFont="1" applyBorder="1" applyAlignment="1" applyProtection="1">
      <alignment horizontal="right" vertical="center"/>
      <protection hidden="1"/>
    </xf>
    <xf numFmtId="0" fontId="13" fillId="0" borderId="81" xfId="0" applyFont="1" applyFill="1" applyBorder="1" applyAlignment="1" applyProtection="1">
      <alignment horizontal="right" vertical="center"/>
      <protection hidden="1"/>
    </xf>
    <xf numFmtId="0" fontId="15" fillId="13" borderId="47" xfId="0" applyFont="1" applyFill="1" applyBorder="1" applyAlignment="1" applyProtection="1">
      <alignment horizontal="center" vertical="center" wrapText="1"/>
      <protection locked="0" hidden="1"/>
    </xf>
    <xf numFmtId="0" fontId="15" fillId="13" borderId="48" xfId="0" applyFont="1" applyFill="1" applyBorder="1" applyAlignment="1" applyProtection="1">
      <alignment horizontal="center" vertical="center" wrapText="1"/>
      <protection locked="0" hidden="1"/>
    </xf>
    <xf numFmtId="0" fontId="15" fillId="13" borderId="55" xfId="0" applyFont="1" applyFill="1" applyBorder="1" applyAlignment="1" applyProtection="1">
      <alignment horizontal="center" vertical="center" wrapText="1"/>
      <protection locked="0" hidden="1"/>
    </xf>
    <xf numFmtId="0" fontId="15" fillId="13" borderId="57" xfId="0" applyFont="1" applyFill="1" applyBorder="1" applyAlignment="1" applyProtection="1">
      <alignment horizontal="center" vertical="center" wrapText="1"/>
      <protection locked="0" hidden="1"/>
    </xf>
    <xf numFmtId="0" fontId="12" fillId="0" borderId="35" xfId="0" applyFont="1" applyBorder="1" applyAlignment="1" applyProtection="1">
      <alignment horizontal="center" vertical="center" wrapText="1"/>
      <protection locked="0" hidden="1"/>
    </xf>
    <xf numFmtId="0" fontId="12" fillId="8" borderId="20" xfId="0" applyFont="1" applyFill="1" applyBorder="1" applyAlignment="1" applyProtection="1">
      <alignment horizontal="center" vertical="center" wrapText="1"/>
      <protection locked="0" hidden="1"/>
    </xf>
    <xf numFmtId="0" fontId="12" fillId="13" borderId="25" xfId="0" applyFont="1" applyFill="1" applyBorder="1" applyAlignment="1" applyProtection="1">
      <alignment horizontal="center" vertical="center" wrapText="1"/>
      <protection locked="0" hidden="1"/>
    </xf>
    <xf numFmtId="0" fontId="12" fillId="13" borderId="59" xfId="0" applyFont="1" applyFill="1" applyBorder="1" applyAlignment="1" applyProtection="1">
      <alignment horizontal="center" vertical="center" wrapText="1"/>
      <protection locked="0" hidden="1"/>
    </xf>
    <xf numFmtId="0" fontId="12" fillId="13" borderId="28" xfId="0" applyFont="1" applyFill="1" applyBorder="1" applyAlignment="1" applyProtection="1">
      <alignment horizontal="center" vertical="center" wrapText="1"/>
      <protection locked="0" hidden="1"/>
    </xf>
    <xf numFmtId="0" fontId="12" fillId="13" borderId="38" xfId="0" applyFont="1" applyFill="1" applyBorder="1" applyAlignment="1" applyProtection="1">
      <alignment horizontal="center" vertical="center" wrapText="1"/>
      <protection locked="0" hidden="1"/>
    </xf>
    <xf numFmtId="0" fontId="12" fillId="8" borderId="66" xfId="0" applyFont="1" applyFill="1" applyBorder="1" applyAlignment="1" applyProtection="1">
      <alignment horizontal="center" vertical="center" wrapText="1"/>
      <protection locked="0" hidden="1"/>
    </xf>
    <xf numFmtId="0" fontId="12" fillId="8" borderId="2" xfId="0" applyFont="1" applyFill="1" applyBorder="1" applyAlignment="1" applyProtection="1">
      <alignment horizontal="center" vertical="center" wrapText="1"/>
      <protection locked="0" hidden="1"/>
    </xf>
    <xf numFmtId="0" fontId="12" fillId="8" borderId="35" xfId="0" applyFont="1" applyFill="1" applyBorder="1" applyAlignment="1" applyProtection="1">
      <alignment vertical="center" wrapText="1"/>
      <protection locked="0" hidden="1"/>
    </xf>
    <xf numFmtId="0" fontId="12" fillId="8" borderId="27" xfId="0" applyFont="1" applyFill="1" applyBorder="1" applyAlignment="1" applyProtection="1">
      <alignment vertical="center" wrapText="1"/>
      <protection locked="0" hidden="1"/>
    </xf>
    <xf numFmtId="0" fontId="12" fillId="15" borderId="54" xfId="0" applyFont="1" applyFill="1" applyBorder="1" applyAlignment="1" applyProtection="1">
      <alignment horizontal="center" vertical="center" wrapText="1"/>
      <protection locked="0" hidden="1"/>
    </xf>
    <xf numFmtId="0" fontId="12" fillId="0" borderId="30" xfId="0" applyFont="1" applyBorder="1" applyAlignment="1" applyProtection="1">
      <alignment horizontal="center" vertical="center" wrapText="1"/>
      <protection locked="0" hidden="1"/>
    </xf>
    <xf numFmtId="0" fontId="12" fillId="8" borderId="13" xfId="0" applyFont="1" applyFill="1" applyBorder="1" applyAlignment="1" applyProtection="1">
      <alignment horizontal="center" vertical="center" wrapText="1"/>
      <protection locked="0" hidden="1"/>
    </xf>
    <xf numFmtId="0" fontId="12" fillId="13" borderId="79" xfId="0" applyFont="1" applyFill="1" applyBorder="1" applyAlignment="1" applyProtection="1">
      <alignment horizontal="center" vertical="center" wrapText="1"/>
      <protection locked="0" hidden="1"/>
    </xf>
    <xf numFmtId="0" fontId="12" fillId="13" borderId="13" xfId="0" applyFont="1" applyFill="1" applyBorder="1" applyAlignment="1" applyProtection="1">
      <alignment horizontal="center" vertical="center" wrapText="1"/>
      <protection locked="0" hidden="1"/>
    </xf>
    <xf numFmtId="0" fontId="12" fillId="8" borderId="30" xfId="0" applyFont="1" applyFill="1" applyBorder="1" applyAlignment="1" applyProtection="1">
      <alignment vertical="center" wrapText="1"/>
      <protection locked="0" hidden="1"/>
    </xf>
    <xf numFmtId="0" fontId="12" fillId="8" borderId="29" xfId="0" applyFont="1" applyFill="1" applyBorder="1" applyAlignment="1" applyProtection="1">
      <alignment vertical="center" wrapText="1"/>
      <protection locked="0" hidden="1"/>
    </xf>
    <xf numFmtId="0" fontId="12" fillId="15" borderId="43" xfId="0" applyFont="1" applyFill="1" applyBorder="1" applyAlignment="1" applyProtection="1">
      <alignment horizontal="center" vertical="center" wrapText="1"/>
      <protection locked="0" hidden="1"/>
    </xf>
    <xf numFmtId="0" fontId="12" fillId="8" borderId="3" xfId="0" applyFont="1" applyFill="1" applyBorder="1" applyAlignment="1" applyProtection="1">
      <alignment horizontal="center" vertical="center" wrapText="1"/>
      <protection locked="0" hidden="1"/>
    </xf>
    <xf numFmtId="0" fontId="12" fillId="13" borderId="30" xfId="0" applyFont="1" applyFill="1" applyBorder="1" applyAlignment="1" applyProtection="1">
      <alignment horizontal="center" vertical="center" wrapText="1"/>
      <protection locked="0" hidden="1"/>
    </xf>
    <xf numFmtId="0" fontId="15" fillId="13" borderId="51" xfId="0" applyFont="1" applyFill="1" applyBorder="1" applyAlignment="1" applyProtection="1">
      <alignment horizontal="center" vertical="center" wrapText="1"/>
      <protection locked="0" hidden="1"/>
    </xf>
    <xf numFmtId="0" fontId="0" fillId="0" borderId="51" xfId="0" applyBorder="1" applyProtection="1">
      <protection hidden="1"/>
    </xf>
    <xf numFmtId="0" fontId="12" fillId="0" borderId="0" xfId="0" applyFont="1" applyAlignment="1">
      <alignment horizontal="left" vertical="center" wrapText="1"/>
    </xf>
    <xf numFmtId="0" fontId="12" fillId="0" borderId="0" xfId="0" applyFont="1" applyAlignment="1">
      <alignment horizontal="left" vertical="top" wrapText="1"/>
    </xf>
    <xf numFmtId="0" fontId="34" fillId="0" borderId="0" xfId="0" applyFont="1" applyAlignment="1">
      <alignment horizontal="left" vertical="center"/>
    </xf>
    <xf numFmtId="0" fontId="12" fillId="0" borderId="81" xfId="0" applyFont="1" applyBorder="1" applyAlignment="1">
      <alignment horizontal="center"/>
    </xf>
    <xf numFmtId="0" fontId="29" fillId="14" borderId="81" xfId="0" applyFont="1" applyFill="1" applyBorder="1" applyAlignment="1">
      <alignment horizontal="center"/>
    </xf>
    <xf numFmtId="0" fontId="29" fillId="9" borderId="81" xfId="0" applyFont="1" applyFill="1" applyBorder="1" applyAlignment="1">
      <alignment horizontal="center"/>
    </xf>
    <xf numFmtId="0" fontId="29" fillId="4" borderId="81" xfId="0" applyFont="1" applyFill="1" applyBorder="1" applyAlignment="1">
      <alignment horizontal="center"/>
    </xf>
    <xf numFmtId="0" fontId="29" fillId="6" borderId="81" xfId="0" applyFont="1" applyFill="1" applyBorder="1" applyAlignment="1">
      <alignment horizontal="center"/>
    </xf>
    <xf numFmtId="0" fontId="29" fillId="16" borderId="81" xfId="0" applyFont="1" applyFill="1" applyBorder="1" applyAlignment="1">
      <alignment horizontal="center"/>
    </xf>
    <xf numFmtId="0" fontId="29" fillId="21" borderId="81" xfId="0" applyFont="1" applyFill="1" applyBorder="1" applyAlignment="1">
      <alignment horizontal="center"/>
    </xf>
    <xf numFmtId="0" fontId="12" fillId="0" borderId="0" xfId="0" applyFont="1" applyAlignment="1" applyProtection="1">
      <alignment horizontal="left" vertical="top" wrapText="1"/>
    </xf>
    <xf numFmtId="0" fontId="78" fillId="0" borderId="0" xfId="0" applyFont="1" applyAlignment="1" applyProtection="1">
      <alignment horizontal="left" vertical="center"/>
    </xf>
    <xf numFmtId="14" fontId="35" fillId="0" borderId="0" xfId="0" applyNumberFormat="1" applyFont="1" applyAlignment="1">
      <alignment horizontal="center"/>
    </xf>
    <xf numFmtId="0" fontId="35" fillId="0" borderId="0" xfId="0" applyFont="1" applyAlignment="1">
      <alignment horizontal="center"/>
    </xf>
    <xf numFmtId="0" fontId="35" fillId="0" borderId="0" xfId="0" applyFont="1" applyAlignment="1" applyProtection="1">
      <alignment horizontal="left" vertical="center"/>
    </xf>
    <xf numFmtId="0" fontId="35" fillId="0" borderId="0" xfId="0" applyFont="1" applyAlignment="1" applyProtection="1">
      <alignment horizontal="left" vertical="top" wrapText="1"/>
    </xf>
    <xf numFmtId="0" fontId="12" fillId="0" borderId="0" xfId="0" applyFont="1" applyAlignment="1" applyProtection="1">
      <alignment horizontal="left"/>
    </xf>
    <xf numFmtId="0" fontId="12" fillId="0" borderId="0" xfId="0" applyFont="1" applyAlignment="1" applyProtection="1">
      <alignment horizontal="left" wrapText="1"/>
    </xf>
    <xf numFmtId="0" fontId="35" fillId="0" borderId="0" xfId="0" applyFont="1" applyAlignment="1">
      <alignment horizontal="left" vertical="top" wrapText="1"/>
    </xf>
    <xf numFmtId="0" fontId="12" fillId="0" borderId="0" xfId="0" applyFont="1" applyAlignment="1" applyProtection="1">
      <alignment horizontal="left" vertical="center" wrapText="1"/>
    </xf>
    <xf numFmtId="0" fontId="12" fillId="0" borderId="0" xfId="0" applyFont="1" applyFill="1" applyAlignment="1" applyProtection="1">
      <alignment horizontal="left" vertical="center"/>
    </xf>
    <xf numFmtId="0" fontId="55" fillId="0" borderId="0" xfId="0" applyFont="1" applyFill="1" applyAlignment="1" applyProtection="1">
      <alignment horizontal="center" wrapText="1"/>
    </xf>
    <xf numFmtId="0" fontId="12" fillId="0" borderId="0" xfId="0" applyFont="1" applyAlignment="1" applyProtection="1">
      <alignment horizontal="left" vertical="center"/>
    </xf>
    <xf numFmtId="0" fontId="12" fillId="0" borderId="9" xfId="0" applyFont="1" applyBorder="1" applyAlignment="1" applyProtection="1">
      <alignment horizontal="center" vertical="center" wrapText="1"/>
      <protection hidden="1"/>
    </xf>
    <xf numFmtId="0" fontId="12" fillId="0" borderId="45" xfId="0" applyFont="1" applyBorder="1" applyAlignment="1" applyProtection="1">
      <alignment horizontal="center" vertical="center" wrapText="1"/>
      <protection hidden="1"/>
    </xf>
    <xf numFmtId="0" fontId="12" fillId="13" borderId="2" xfId="0" applyFont="1" applyFill="1" applyBorder="1" applyAlignment="1" applyProtection="1">
      <alignment horizontal="center" vertical="center" wrapText="1"/>
      <protection locked="0" hidden="1"/>
    </xf>
    <xf numFmtId="0" fontId="12" fillId="13" borderId="29" xfId="0" applyFont="1" applyFill="1" applyBorder="1" applyAlignment="1" applyProtection="1">
      <alignment horizontal="center" vertical="center" wrapText="1"/>
      <protection locked="0" hidden="1"/>
    </xf>
    <xf numFmtId="0" fontId="15" fillId="0" borderId="9" xfId="0" applyFont="1" applyBorder="1" applyAlignment="1" applyProtection="1">
      <alignment horizontal="center" vertical="center" wrapText="1"/>
      <protection hidden="1"/>
    </xf>
    <xf numFmtId="0" fontId="15" fillId="0" borderId="51" xfId="0" applyFont="1" applyBorder="1" applyAlignment="1" applyProtection="1">
      <alignment horizontal="center" vertical="center" wrapText="1"/>
      <protection hidden="1"/>
    </xf>
    <xf numFmtId="0" fontId="12" fillId="0" borderId="9" xfId="0" applyFont="1" applyBorder="1" applyAlignment="1" applyProtection="1">
      <alignment horizontal="center" vertical="center"/>
      <protection hidden="1"/>
    </xf>
    <xf numFmtId="0" fontId="12" fillId="0" borderId="11" xfId="0" applyFont="1" applyBorder="1" applyAlignment="1" applyProtection="1">
      <alignment horizontal="center" vertical="center"/>
      <protection hidden="1"/>
    </xf>
    <xf numFmtId="0" fontId="12" fillId="13" borderId="30" xfId="0" applyFont="1" applyFill="1" applyBorder="1" applyAlignment="1" applyProtection="1">
      <alignment horizontal="center" vertical="center" wrapText="1"/>
      <protection locked="0" hidden="1"/>
    </xf>
    <xf numFmtId="0" fontId="12" fillId="13" borderId="3" xfId="0" applyFont="1" applyFill="1" applyBorder="1" applyAlignment="1" applyProtection="1">
      <alignment horizontal="center" vertical="center" wrapText="1"/>
      <protection locked="0" hidden="1"/>
    </xf>
    <xf numFmtId="0" fontId="12" fillId="13" borderId="4" xfId="0" applyFont="1" applyFill="1" applyBorder="1" applyAlignment="1" applyProtection="1">
      <alignment horizontal="center" vertical="center" wrapText="1"/>
      <protection locked="0" hidden="1"/>
    </xf>
    <xf numFmtId="0" fontId="12" fillId="0" borderId="59" xfId="0" applyFont="1" applyBorder="1" applyAlignment="1" applyProtection="1">
      <alignment horizontal="center" vertical="center" wrapText="1"/>
      <protection hidden="1"/>
    </xf>
    <xf numFmtId="0" fontId="12" fillId="0" borderId="48" xfId="0" applyFont="1" applyBorder="1" applyAlignment="1" applyProtection="1">
      <alignment horizontal="center" vertical="center" wrapText="1"/>
      <protection hidden="1"/>
    </xf>
    <xf numFmtId="0" fontId="12" fillId="0" borderId="40" xfId="0" applyFont="1" applyFill="1" applyBorder="1" applyAlignment="1" applyProtection="1">
      <alignment horizontal="center" vertical="center" wrapText="1"/>
      <protection hidden="1"/>
    </xf>
    <xf numFmtId="0" fontId="12" fillId="0" borderId="46" xfId="0" applyFont="1" applyFill="1" applyBorder="1" applyAlignment="1" applyProtection="1">
      <alignment horizontal="center" vertical="center" wrapText="1"/>
      <protection hidden="1"/>
    </xf>
    <xf numFmtId="0" fontId="12" fillId="0" borderId="51" xfId="0" applyFont="1" applyBorder="1" applyAlignment="1" applyProtection="1">
      <alignment horizontal="center" vertical="center" wrapText="1"/>
      <protection hidden="1"/>
    </xf>
    <xf numFmtId="0" fontId="12" fillId="15" borderId="81" xfId="0" applyFont="1" applyFill="1" applyBorder="1" applyAlignment="1" applyProtection="1">
      <alignment horizontal="center"/>
      <protection locked="0" hidden="1"/>
    </xf>
    <xf numFmtId="0" fontId="12" fillId="15" borderId="13" xfId="0" applyFont="1" applyFill="1" applyBorder="1" applyAlignment="1" applyProtection="1">
      <alignment horizontal="center"/>
      <protection locked="0" hidden="1"/>
    </xf>
    <xf numFmtId="0" fontId="12" fillId="15" borderId="15" xfId="0" applyFont="1" applyFill="1" applyBorder="1" applyAlignment="1" applyProtection="1">
      <alignment horizontal="center"/>
      <protection locked="0" hidden="1"/>
    </xf>
    <xf numFmtId="0" fontId="12" fillId="15" borderId="16" xfId="0" applyFont="1" applyFill="1" applyBorder="1" applyAlignment="1" applyProtection="1">
      <alignment horizontal="center"/>
      <protection locked="0" hidden="1"/>
    </xf>
    <xf numFmtId="0" fontId="12" fillId="13" borderId="35" xfId="0" applyFont="1" applyFill="1" applyBorder="1" applyAlignment="1" applyProtection="1">
      <alignment horizontal="center" vertical="center" wrapText="1"/>
      <protection locked="0" hidden="1"/>
    </xf>
    <xf numFmtId="0" fontId="12" fillId="13" borderId="26" xfId="0" applyFont="1" applyFill="1" applyBorder="1" applyAlignment="1" applyProtection="1">
      <alignment horizontal="center" vertical="center" wrapText="1"/>
      <protection locked="0" hidden="1"/>
    </xf>
    <xf numFmtId="0" fontId="12" fillId="13" borderId="19" xfId="0" applyFont="1" applyFill="1" applyBorder="1" applyAlignment="1" applyProtection="1">
      <alignment horizontal="center" vertical="center" wrapText="1"/>
      <protection locked="0" hidden="1"/>
    </xf>
    <xf numFmtId="0" fontId="12" fillId="13" borderId="27" xfId="0" applyFont="1" applyFill="1" applyBorder="1" applyAlignment="1" applyProtection="1">
      <alignment horizontal="center" vertical="center" wrapText="1"/>
      <protection locked="0" hidden="1"/>
    </xf>
    <xf numFmtId="0" fontId="13" fillId="0" borderId="17" xfId="0" applyFont="1" applyBorder="1" applyAlignment="1" applyProtection="1">
      <alignment horizontal="center" vertical="center"/>
      <protection hidden="1"/>
    </xf>
    <xf numFmtId="0" fontId="13" fillId="0" borderId="79" xfId="0" applyFont="1" applyBorder="1" applyAlignment="1" applyProtection="1">
      <alignment horizontal="center" vertical="center"/>
      <protection hidden="1"/>
    </xf>
    <xf numFmtId="0" fontId="12" fillId="8" borderId="19" xfId="0" applyFont="1" applyFill="1" applyBorder="1" applyAlignment="1" applyProtection="1">
      <alignment horizontal="center"/>
      <protection locked="0" hidden="1"/>
    </xf>
    <xf numFmtId="0" fontId="12" fillId="8" borderId="26" xfId="0" applyFont="1" applyFill="1" applyBorder="1" applyAlignment="1" applyProtection="1">
      <alignment horizontal="center"/>
      <protection locked="0" hidden="1"/>
    </xf>
    <xf numFmtId="0" fontId="12" fillId="8" borderId="27" xfId="0" applyFont="1" applyFill="1" applyBorder="1" applyAlignment="1" applyProtection="1">
      <alignment horizontal="center"/>
      <protection locked="0" hidden="1"/>
    </xf>
    <xf numFmtId="0" fontId="13" fillId="0" borderId="31" xfId="0" applyFont="1" applyBorder="1" applyAlignment="1" applyProtection="1">
      <alignment horizontal="left" vertical="center"/>
      <protection hidden="1"/>
    </xf>
    <xf numFmtId="0" fontId="13" fillId="0" borderId="69" xfId="0" applyFont="1" applyBorder="1" applyAlignment="1" applyProtection="1">
      <alignment horizontal="left" vertical="center"/>
      <protection hidden="1"/>
    </xf>
    <xf numFmtId="0" fontId="13" fillId="0" borderId="32" xfId="0" applyFont="1" applyBorder="1" applyAlignment="1" applyProtection="1">
      <alignment horizontal="left" vertical="center" wrapText="1"/>
      <protection hidden="1"/>
    </xf>
    <xf numFmtId="0" fontId="13" fillId="0" borderId="33" xfId="0" applyFont="1" applyBorder="1" applyAlignment="1" applyProtection="1">
      <alignment horizontal="left" vertical="center"/>
      <protection hidden="1"/>
    </xf>
    <xf numFmtId="0" fontId="12" fillId="8" borderId="2" xfId="0" applyFont="1" applyFill="1" applyBorder="1" applyAlignment="1" applyProtection="1">
      <alignment horizontal="center" vertical="center"/>
      <protection locked="0" hidden="1"/>
    </xf>
    <xf numFmtId="0" fontId="12" fillId="8" borderId="3" xfId="0" applyFont="1" applyFill="1" applyBorder="1" applyAlignment="1" applyProtection="1">
      <alignment horizontal="center" vertical="center"/>
      <protection locked="0" hidden="1"/>
    </xf>
    <xf numFmtId="0" fontId="12" fillId="8" borderId="29" xfId="0" applyFont="1" applyFill="1" applyBorder="1" applyAlignment="1" applyProtection="1">
      <alignment horizontal="center" vertical="center"/>
      <protection locked="0" hidden="1"/>
    </xf>
    <xf numFmtId="0" fontId="12" fillId="8" borderId="81" xfId="0" applyFont="1" applyFill="1" applyBorder="1" applyAlignment="1" applyProtection="1">
      <alignment horizontal="center" vertical="center"/>
      <protection locked="0" hidden="1"/>
    </xf>
    <xf numFmtId="0" fontId="12" fillId="8" borderId="13" xfId="0" applyFont="1" applyFill="1" applyBorder="1" applyAlignment="1" applyProtection="1">
      <alignment horizontal="center" vertical="center"/>
      <protection locked="0" hidden="1"/>
    </xf>
    <xf numFmtId="0" fontId="12" fillId="0" borderId="81" xfId="0" applyFont="1" applyBorder="1" applyAlignment="1" applyProtection="1">
      <alignment horizontal="left"/>
      <protection hidden="1"/>
    </xf>
    <xf numFmtId="0" fontId="12" fillId="0" borderId="13" xfId="0" applyFont="1" applyBorder="1" applyAlignment="1" applyProtection="1">
      <alignment horizontal="left"/>
      <protection hidden="1"/>
    </xf>
    <xf numFmtId="0" fontId="15" fillId="13" borderId="51" xfId="0" applyFont="1" applyFill="1" applyBorder="1" applyAlignment="1" applyProtection="1">
      <alignment horizontal="center" vertical="center" wrapText="1"/>
      <protection locked="0" hidden="1"/>
    </xf>
    <xf numFmtId="0" fontId="15" fillId="13" borderId="45" xfId="0" applyFont="1" applyFill="1" applyBorder="1" applyAlignment="1" applyProtection="1">
      <alignment horizontal="center" vertical="center" wrapText="1"/>
      <protection locked="0" hidden="1"/>
    </xf>
    <xf numFmtId="0" fontId="13" fillId="0" borderId="30" xfId="0" applyFont="1" applyBorder="1" applyAlignment="1" applyProtection="1">
      <alignment horizontal="left" vertical="center"/>
      <protection hidden="1"/>
    </xf>
    <xf numFmtId="0" fontId="13" fillId="0" borderId="3" xfId="0" applyFont="1" applyBorder="1" applyAlignment="1" applyProtection="1">
      <alignment horizontal="left" vertical="center"/>
      <protection hidden="1"/>
    </xf>
    <xf numFmtId="0" fontId="13" fillId="8" borderId="81" xfId="0" applyFont="1" applyFill="1" applyBorder="1" applyAlignment="1" applyProtection="1">
      <alignment horizontal="right" vertical="center"/>
      <protection locked="0" hidden="1"/>
    </xf>
    <xf numFmtId="0" fontId="13" fillId="0" borderId="81" xfId="0" applyFont="1" applyBorder="1" applyAlignment="1" applyProtection="1">
      <alignment horizontal="left"/>
      <protection hidden="1"/>
    </xf>
    <xf numFmtId="0" fontId="13" fillId="0" borderId="13" xfId="0" applyFont="1" applyBorder="1" applyAlignment="1" applyProtection="1">
      <alignment horizontal="left"/>
      <protection hidden="1"/>
    </xf>
    <xf numFmtId="0" fontId="12" fillId="8" borderId="81" xfId="0" applyFont="1" applyFill="1" applyBorder="1" applyAlignment="1" applyProtection="1">
      <alignment horizontal="right" vertical="center"/>
      <protection locked="0" hidden="1"/>
    </xf>
    <xf numFmtId="0" fontId="13" fillId="0" borderId="23" xfId="0" applyFont="1" applyFill="1" applyBorder="1" applyAlignment="1" applyProtection="1">
      <alignment horizontal="center" vertical="center" wrapText="1"/>
      <protection hidden="1"/>
    </xf>
    <xf numFmtId="0" fontId="13" fillId="0" borderId="50" xfId="0" applyFont="1" applyFill="1" applyBorder="1" applyAlignment="1" applyProtection="1">
      <alignment horizontal="center" vertical="center" wrapText="1"/>
      <protection hidden="1"/>
    </xf>
    <xf numFmtId="0" fontId="13" fillId="0" borderId="10" xfId="0" applyFont="1" applyFill="1" applyBorder="1" applyAlignment="1" applyProtection="1">
      <alignment horizontal="center" vertical="center" wrapText="1"/>
      <protection hidden="1"/>
    </xf>
    <xf numFmtId="0" fontId="13" fillId="0" borderId="11" xfId="0" applyFont="1" applyFill="1" applyBorder="1" applyAlignment="1" applyProtection="1">
      <alignment horizontal="center" vertical="center" wrapText="1"/>
      <protection hidden="1"/>
    </xf>
    <xf numFmtId="0" fontId="15" fillId="13" borderId="83" xfId="0" applyFont="1" applyFill="1" applyBorder="1" applyAlignment="1" applyProtection="1">
      <alignment horizontal="center" vertical="center" wrapText="1"/>
      <protection locked="0" hidden="1"/>
    </xf>
    <xf numFmtId="0" fontId="15" fillId="13" borderId="63" xfId="0" applyFont="1" applyFill="1" applyBorder="1" applyAlignment="1" applyProtection="1">
      <alignment horizontal="center" vertical="center" wrapText="1"/>
      <protection locked="0" hidden="1"/>
    </xf>
    <xf numFmtId="0" fontId="40" fillId="0" borderId="58" xfId="0" applyFont="1" applyFill="1" applyBorder="1" applyAlignment="1" applyProtection="1">
      <alignment horizontal="left"/>
      <protection hidden="1"/>
    </xf>
    <xf numFmtId="0" fontId="40" fillId="0" borderId="0" xfId="0" applyFont="1" applyFill="1" applyBorder="1" applyAlignment="1" applyProtection="1">
      <alignment horizontal="left"/>
      <protection hidden="1"/>
    </xf>
    <xf numFmtId="0" fontId="27" fillId="0" borderId="0" xfId="0" applyFont="1" applyAlignment="1">
      <alignment horizontal="left"/>
    </xf>
    <xf numFmtId="0" fontId="14" fillId="0" borderId="0" xfId="0" applyFont="1" applyAlignment="1">
      <alignment horizontal="center" wrapText="1"/>
    </xf>
    <xf numFmtId="0" fontId="12" fillId="8" borderId="1" xfId="0" applyFont="1" applyFill="1" applyBorder="1" applyAlignment="1">
      <alignment horizontal="center" vertical="center"/>
    </xf>
    <xf numFmtId="0" fontId="12" fillId="0" borderId="81"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68"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68" xfId="0" applyFont="1" applyBorder="1" applyAlignment="1">
      <alignment horizontal="center" vertical="center"/>
    </xf>
    <xf numFmtId="0" fontId="12" fillId="0" borderId="6" xfId="0" applyFont="1" applyBorder="1" applyAlignment="1">
      <alignment horizontal="center" vertical="center"/>
    </xf>
    <xf numFmtId="0" fontId="12" fillId="8" borderId="81" xfId="0" applyFont="1" applyFill="1" applyBorder="1" applyAlignment="1">
      <alignment horizontal="center" vertical="center"/>
    </xf>
    <xf numFmtId="0" fontId="12" fillId="8" borderId="4" xfId="0" applyFont="1" applyFill="1" applyBorder="1" applyAlignment="1">
      <alignment horizontal="center" vertical="center"/>
    </xf>
    <xf numFmtId="0" fontId="12" fillId="0" borderId="0" xfId="0" applyFont="1" applyAlignment="1">
      <alignment horizontal="left" vertical="center"/>
    </xf>
    <xf numFmtId="0" fontId="12" fillId="8" borderId="1" xfId="0" applyFont="1" applyFill="1" applyBorder="1" applyAlignment="1">
      <alignment horizontal="center"/>
    </xf>
    <xf numFmtId="0" fontId="26" fillId="0" borderId="0" xfId="0" applyFont="1" applyAlignment="1" applyProtection="1">
      <alignment horizontal="left"/>
      <protection hidden="1"/>
    </xf>
    <xf numFmtId="0" fontId="28" fillId="9" borderId="23" xfId="0" applyFont="1" applyFill="1" applyBorder="1" applyAlignment="1" applyProtection="1">
      <alignment horizontal="center" vertical="center" wrapText="1"/>
      <protection hidden="1"/>
    </xf>
    <xf numFmtId="0" fontId="28" fillId="9" borderId="50" xfId="0" applyFont="1" applyFill="1" applyBorder="1" applyAlignment="1" applyProtection="1">
      <alignment horizontal="center" vertical="center"/>
      <protection hidden="1"/>
    </xf>
    <xf numFmtId="0" fontId="28" fillId="9" borderId="24" xfId="0" applyFont="1" applyFill="1" applyBorder="1" applyAlignment="1" applyProtection="1">
      <alignment horizontal="center" vertical="center"/>
      <protection hidden="1"/>
    </xf>
    <xf numFmtId="0" fontId="29" fillId="5" borderId="40" xfId="0" applyFont="1" applyFill="1" applyBorder="1" applyAlignment="1" applyProtection="1">
      <alignment horizontal="center" vertical="center" wrapText="1"/>
      <protection hidden="1"/>
    </xf>
    <xf numFmtId="0" fontId="29" fillId="5" borderId="46" xfId="0" applyFont="1" applyFill="1" applyBorder="1" applyAlignment="1" applyProtection="1">
      <alignment horizontal="center" vertical="center" wrapText="1"/>
      <protection hidden="1"/>
    </xf>
    <xf numFmtId="0" fontId="12" fillId="0" borderId="25" xfId="0" applyFont="1" applyBorder="1" applyAlignment="1" applyProtection="1">
      <alignment horizontal="center" vertical="center"/>
      <protection hidden="1"/>
    </xf>
    <xf numFmtId="0" fontId="12" fillId="0" borderId="47" xfId="0" applyFont="1" applyBorder="1" applyAlignment="1" applyProtection="1">
      <alignment horizontal="center" vertical="center"/>
      <protection hidden="1"/>
    </xf>
    <xf numFmtId="0" fontId="12" fillId="0" borderId="60" xfId="0" applyFont="1" applyBorder="1" applyAlignment="1" applyProtection="1">
      <alignment horizontal="center" vertical="center" wrapText="1"/>
      <protection hidden="1"/>
    </xf>
    <xf numFmtId="0" fontId="12" fillId="0" borderId="49" xfId="0" applyFont="1" applyBorder="1" applyAlignment="1" applyProtection="1">
      <alignment horizontal="center" vertical="center" wrapText="1"/>
      <protection hidden="1"/>
    </xf>
    <xf numFmtId="0" fontId="14" fillId="0" borderId="59" xfId="0" applyFont="1" applyBorder="1" applyAlignment="1" applyProtection="1">
      <alignment horizontal="center" vertical="center" wrapText="1"/>
      <protection hidden="1"/>
    </xf>
    <xf numFmtId="0" fontId="14" fillId="0" borderId="48" xfId="0" applyFont="1" applyBorder="1" applyAlignment="1" applyProtection="1">
      <alignment horizontal="center" vertical="center" wrapText="1"/>
      <protection hidden="1"/>
    </xf>
    <xf numFmtId="0" fontId="12" fillId="0" borderId="45" xfId="0" applyFont="1" applyBorder="1" applyAlignment="1" applyProtection="1">
      <alignment horizontal="right" wrapText="1"/>
      <protection hidden="1"/>
    </xf>
    <xf numFmtId="0" fontId="79" fillId="9" borderId="23" xfId="0" applyFont="1" applyFill="1" applyBorder="1" applyAlignment="1" applyProtection="1">
      <alignment horizontal="center" vertical="center" wrapText="1"/>
      <protection hidden="1"/>
    </xf>
    <xf numFmtId="0" fontId="79" fillId="9" borderId="24" xfId="0" applyFont="1" applyFill="1" applyBorder="1" applyAlignment="1" applyProtection="1">
      <alignment horizontal="center" vertical="center" wrapText="1"/>
      <protection hidden="1"/>
    </xf>
    <xf numFmtId="0" fontId="27" fillId="0" borderId="0" xfId="0" applyFont="1" applyAlignment="1" applyProtection="1">
      <alignment horizontal="left"/>
    </xf>
    <xf numFmtId="0" fontId="14" fillId="0" borderId="45" xfId="0" applyFont="1" applyBorder="1" applyAlignment="1" applyProtection="1">
      <alignment horizontal="right" wrapText="1"/>
    </xf>
    <xf numFmtId="0" fontId="12" fillId="17" borderId="35" xfId="0" applyFont="1" applyFill="1" applyBorder="1" applyAlignment="1" applyProtection="1">
      <alignment horizontal="center" vertical="center"/>
    </xf>
    <xf numFmtId="0" fontId="12" fillId="17" borderId="32" xfId="0" applyFont="1" applyFill="1" applyBorder="1" applyAlignment="1" applyProtection="1">
      <alignment horizontal="center" vertical="center"/>
    </xf>
    <xf numFmtId="0" fontId="12" fillId="17" borderId="54" xfId="0" applyFont="1" applyFill="1" applyBorder="1" applyAlignment="1" applyProtection="1">
      <alignment horizontal="center" vertical="center"/>
    </xf>
    <xf numFmtId="0" fontId="12" fillId="17" borderId="44" xfId="0" applyFont="1" applyFill="1" applyBorder="1" applyAlignment="1" applyProtection="1">
      <alignment horizontal="center" vertical="center"/>
    </xf>
    <xf numFmtId="0" fontId="12" fillId="7" borderId="64" xfId="0" applyFont="1" applyFill="1" applyBorder="1" applyAlignment="1" applyProtection="1">
      <alignment horizontal="center"/>
    </xf>
    <xf numFmtId="0" fontId="12" fillId="7" borderId="19" xfId="0" applyFont="1" applyFill="1" applyBorder="1" applyAlignment="1" applyProtection="1">
      <alignment horizontal="center"/>
    </xf>
    <xf numFmtId="0" fontId="12" fillId="0" borderId="26" xfId="0" applyFont="1" applyFill="1" applyBorder="1" applyAlignment="1" applyProtection="1">
      <alignment horizontal="center"/>
    </xf>
    <xf numFmtId="0" fontId="12" fillId="0" borderId="27" xfId="0" applyFont="1" applyFill="1" applyBorder="1" applyAlignment="1" applyProtection="1">
      <alignment horizontal="center"/>
    </xf>
    <xf numFmtId="0" fontId="63" fillId="0" borderId="2" xfId="0" applyFont="1" applyBorder="1" applyAlignment="1" applyProtection="1">
      <alignment horizontal="center" vertical="center" wrapText="1"/>
      <protection hidden="1"/>
    </xf>
    <xf numFmtId="0" fontId="63" fillId="0" borderId="3" xfId="0" applyFont="1" applyBorder="1" applyAlignment="1" applyProtection="1">
      <alignment horizontal="center" vertical="center" wrapText="1"/>
      <protection hidden="1"/>
    </xf>
    <xf numFmtId="0" fontId="63" fillId="0" borderId="4" xfId="0" applyFont="1" applyBorder="1" applyAlignment="1" applyProtection="1">
      <alignment horizontal="center" vertical="center" wrapText="1"/>
      <protection hidden="1"/>
    </xf>
    <xf numFmtId="0" fontId="63" fillId="0" borderId="3" xfId="0" applyNumberFormat="1" applyFont="1" applyBorder="1" applyAlignment="1" applyProtection="1">
      <alignment horizontal="center" vertical="center" wrapText="1"/>
      <protection hidden="1"/>
    </xf>
    <xf numFmtId="0" fontId="63" fillId="0" borderId="4" xfId="0" applyNumberFormat="1" applyFont="1" applyBorder="1" applyAlignment="1" applyProtection="1">
      <alignment horizontal="center" vertical="center" wrapText="1"/>
      <protection hidden="1"/>
    </xf>
    <xf numFmtId="0" fontId="63" fillId="11" borderId="40" xfId="0" applyFont="1" applyFill="1" applyBorder="1" applyAlignment="1" applyProtection="1">
      <alignment horizontal="center" vertical="center" wrapText="1"/>
      <protection hidden="1"/>
    </xf>
    <xf numFmtId="0" fontId="63" fillId="11" borderId="41" xfId="0" applyFont="1" applyFill="1" applyBorder="1" applyAlignment="1" applyProtection="1">
      <alignment horizontal="center" vertical="center" wrapText="1"/>
      <protection hidden="1"/>
    </xf>
    <xf numFmtId="0" fontId="63" fillId="11" borderId="3" xfId="0" applyFont="1" applyFill="1" applyBorder="1" applyAlignment="1" applyProtection="1">
      <alignment horizontal="center" vertical="center" wrapText="1"/>
      <protection hidden="1"/>
    </xf>
    <xf numFmtId="0" fontId="63" fillId="11" borderId="4" xfId="0" applyFont="1" applyFill="1" applyBorder="1" applyAlignment="1" applyProtection="1">
      <alignment horizontal="center" vertical="center" wrapText="1"/>
      <protection hidden="1"/>
    </xf>
    <xf numFmtId="0" fontId="63" fillId="11" borderId="1" xfId="0" applyFont="1" applyFill="1" applyBorder="1" applyAlignment="1" applyProtection="1">
      <alignment horizontal="center" vertical="center" wrapText="1"/>
      <protection hidden="1"/>
    </xf>
    <xf numFmtId="0" fontId="63" fillId="11" borderId="5" xfId="0" applyFont="1" applyFill="1" applyBorder="1" applyAlignment="1" applyProtection="1">
      <alignment horizontal="center" vertical="center" wrapText="1"/>
      <protection hidden="1"/>
    </xf>
    <xf numFmtId="0" fontId="63" fillId="11" borderId="2" xfId="0" applyFont="1" applyFill="1" applyBorder="1" applyAlignment="1" applyProtection="1">
      <alignment horizontal="center" vertical="center" wrapText="1"/>
      <protection hidden="1"/>
    </xf>
    <xf numFmtId="0" fontId="63" fillId="11" borderId="7" xfId="0" applyFont="1" applyFill="1" applyBorder="1" applyAlignment="1" applyProtection="1">
      <alignment horizontal="center" vertical="center" wrapText="1"/>
      <protection hidden="1"/>
    </xf>
    <xf numFmtId="0" fontId="63" fillId="11" borderId="30" xfId="0" applyFont="1" applyFill="1" applyBorder="1" applyAlignment="1" applyProtection="1">
      <alignment horizontal="center" vertical="center" wrapText="1"/>
      <protection hidden="1"/>
    </xf>
    <xf numFmtId="0" fontId="63" fillId="11" borderId="35" xfId="0" applyFont="1" applyFill="1" applyBorder="1" applyAlignment="1" applyProtection="1">
      <alignment horizontal="center" vertical="center"/>
      <protection hidden="1"/>
    </xf>
    <xf numFmtId="0" fontId="63" fillId="11" borderId="26" xfId="0" applyFont="1" applyFill="1" applyBorder="1" applyAlignment="1" applyProtection="1">
      <alignment horizontal="center" vertical="center"/>
      <protection hidden="1"/>
    </xf>
    <xf numFmtId="0" fontId="63" fillId="11" borderId="27" xfId="0" applyFont="1" applyFill="1" applyBorder="1" applyAlignment="1" applyProtection="1">
      <alignment horizontal="center" vertical="center"/>
      <protection hidden="1"/>
    </xf>
    <xf numFmtId="0" fontId="63" fillId="11" borderId="65" xfId="0" applyFont="1" applyFill="1" applyBorder="1" applyAlignment="1" applyProtection="1">
      <alignment horizontal="center" vertical="center" wrapText="1"/>
      <protection hidden="1"/>
    </xf>
    <xf numFmtId="0" fontId="63" fillId="11" borderId="10" xfId="0" applyFont="1" applyFill="1" applyBorder="1" applyAlignment="1" applyProtection="1">
      <alignment horizontal="center" vertical="center" wrapText="1"/>
      <protection hidden="1"/>
    </xf>
    <xf numFmtId="0" fontId="63" fillId="11" borderId="52" xfId="0" applyFont="1" applyFill="1" applyBorder="1" applyAlignment="1" applyProtection="1">
      <alignment horizontal="center" vertical="center" wrapText="1"/>
      <protection hidden="1"/>
    </xf>
    <xf numFmtId="0" fontId="63" fillId="11" borderId="67" xfId="0" applyFont="1" applyFill="1" applyBorder="1" applyAlignment="1" applyProtection="1">
      <alignment horizontal="center" vertical="center" wrapText="1"/>
      <protection hidden="1"/>
    </xf>
    <xf numFmtId="0" fontId="63" fillId="11" borderId="0" xfId="0" applyFont="1" applyFill="1" applyBorder="1" applyAlignment="1" applyProtection="1">
      <alignment horizontal="center" vertical="center" wrapText="1"/>
      <protection hidden="1"/>
    </xf>
    <xf numFmtId="0" fontId="63" fillId="11" borderId="75" xfId="0" applyFont="1" applyFill="1" applyBorder="1" applyAlignment="1" applyProtection="1">
      <alignment horizontal="center" vertical="center" wrapText="1"/>
      <protection hidden="1"/>
    </xf>
    <xf numFmtId="0" fontId="63" fillId="11" borderId="8" xfId="0" applyFont="1" applyFill="1" applyBorder="1" applyAlignment="1" applyProtection="1">
      <alignment horizontal="center" vertical="center" wrapText="1"/>
      <protection hidden="1"/>
    </xf>
    <xf numFmtId="0" fontId="63" fillId="11" borderId="66" xfId="0" applyFont="1" applyFill="1" applyBorder="1" applyAlignment="1" applyProtection="1">
      <alignment horizontal="center" vertical="center" wrapText="1"/>
      <protection hidden="1"/>
    </xf>
    <xf numFmtId="0" fontId="63" fillId="11" borderId="85" xfId="0" applyFont="1" applyFill="1" applyBorder="1" applyAlignment="1" applyProtection="1">
      <alignment horizontal="center" vertical="center" wrapText="1"/>
      <protection hidden="1"/>
    </xf>
    <xf numFmtId="0" fontId="62" fillId="0" borderId="0" xfId="0" applyFont="1" applyAlignment="1" applyProtection="1">
      <alignment horizontal="left" vertical="center" shrinkToFit="1"/>
      <protection hidden="1"/>
    </xf>
    <xf numFmtId="0" fontId="63" fillId="0" borderId="3" xfId="0" applyFont="1" applyBorder="1" applyAlignment="1" applyProtection="1">
      <alignment horizontal="left" vertical="center" wrapText="1"/>
      <protection hidden="1"/>
    </xf>
    <xf numFmtId="0" fontId="63" fillId="0" borderId="29" xfId="0" applyFont="1" applyBorder="1" applyAlignment="1" applyProtection="1">
      <alignment horizontal="left" vertical="center" wrapText="1"/>
      <protection hidden="1"/>
    </xf>
    <xf numFmtId="0" fontId="63" fillId="11" borderId="35" xfId="0" applyFont="1" applyFill="1" applyBorder="1" applyAlignment="1" applyProtection="1">
      <alignment horizontal="center" vertical="center" wrapText="1"/>
      <protection hidden="1"/>
    </xf>
    <xf numFmtId="0" fontId="63" fillId="11" borderId="26" xfId="0" applyFont="1" applyFill="1" applyBorder="1" applyAlignment="1" applyProtection="1">
      <alignment horizontal="center" vertical="center" wrapText="1"/>
      <protection hidden="1"/>
    </xf>
    <xf numFmtId="0" fontId="63" fillId="11" borderId="27" xfId="0" applyFont="1" applyFill="1" applyBorder="1" applyAlignment="1" applyProtection="1">
      <alignment horizontal="center" vertical="center" wrapText="1"/>
      <protection hidden="1"/>
    </xf>
    <xf numFmtId="0" fontId="63" fillId="0" borderId="51" xfId="0" applyFont="1" applyBorder="1" applyAlignment="1" applyProtection="1">
      <alignment horizontal="center" vertical="center" wrapText="1"/>
      <protection hidden="1"/>
    </xf>
    <xf numFmtId="0" fontId="63" fillId="0" borderId="45" xfId="0" applyFont="1" applyBorder="1" applyAlignment="1" applyProtection="1">
      <alignment horizontal="center" vertical="center" wrapText="1"/>
      <protection hidden="1"/>
    </xf>
    <xf numFmtId="0" fontId="63" fillId="0" borderId="63" xfId="0" applyFont="1" applyBorder="1" applyAlignment="1" applyProtection="1">
      <alignment horizontal="center" vertical="center" wrapText="1"/>
      <protection hidden="1"/>
    </xf>
    <xf numFmtId="0" fontId="63" fillId="11" borderId="25" xfId="0" applyFont="1" applyFill="1" applyBorder="1" applyAlignment="1" applyProtection="1">
      <alignment horizontal="center" vertical="center"/>
      <protection hidden="1"/>
    </xf>
    <xf numFmtId="0" fontId="63" fillId="11" borderId="65" xfId="0" applyFont="1" applyFill="1" applyBorder="1" applyAlignment="1" applyProtection="1">
      <alignment horizontal="center" vertical="center"/>
      <protection hidden="1"/>
    </xf>
    <xf numFmtId="0" fontId="63" fillId="11" borderId="17" xfId="0" applyFont="1" applyFill="1" applyBorder="1" applyAlignment="1" applyProtection="1">
      <alignment horizontal="center" vertical="center"/>
      <protection hidden="1"/>
    </xf>
    <xf numFmtId="0" fontId="63" fillId="11" borderId="19" xfId="0" applyFont="1" applyFill="1" applyBorder="1" applyAlignment="1" applyProtection="1">
      <alignment horizontal="center" vertical="center"/>
      <protection hidden="1"/>
    </xf>
    <xf numFmtId="0" fontId="63" fillId="11" borderId="59" xfId="0" applyFont="1" applyFill="1" applyBorder="1" applyAlignment="1" applyProtection="1">
      <alignment horizontal="center" vertical="center"/>
      <protection hidden="1"/>
    </xf>
    <xf numFmtId="0" fontId="63" fillId="0" borderId="17" xfId="0" applyFont="1" applyBorder="1" applyAlignment="1" applyProtection="1">
      <alignment horizontal="right" vertical="center"/>
      <protection hidden="1"/>
    </xf>
    <xf numFmtId="0" fontId="63" fillId="0" borderId="20" xfId="0" applyFont="1" applyBorder="1" applyAlignment="1" applyProtection="1">
      <alignment horizontal="right" vertical="center"/>
      <protection hidden="1"/>
    </xf>
    <xf numFmtId="0" fontId="63" fillId="0" borderId="79" xfId="0" applyFont="1" applyBorder="1" applyAlignment="1" applyProtection="1">
      <alignment horizontal="right" vertical="center"/>
      <protection hidden="1"/>
    </xf>
    <xf numFmtId="0" fontId="63" fillId="0" borderId="13" xfId="0" applyFont="1" applyBorder="1" applyAlignment="1" applyProtection="1">
      <alignment horizontal="right" vertical="center"/>
      <protection hidden="1"/>
    </xf>
    <xf numFmtId="0" fontId="63" fillId="11" borderId="52" xfId="0" applyFont="1" applyFill="1" applyBorder="1" applyAlignment="1" applyProtection="1">
      <alignment horizontal="center" vertical="center"/>
      <protection hidden="1"/>
    </xf>
    <xf numFmtId="0" fontId="63" fillId="0" borderId="32" xfId="0" applyFont="1" applyBorder="1" applyAlignment="1" applyProtection="1">
      <alignment horizontal="right" vertical="center"/>
      <protection hidden="1"/>
    </xf>
    <xf numFmtId="0" fontId="63" fillId="0" borderId="34" xfId="0" applyFont="1" applyBorder="1" applyAlignment="1" applyProtection="1">
      <alignment horizontal="right" vertical="center"/>
      <protection hidden="1"/>
    </xf>
    <xf numFmtId="0" fontId="63" fillId="11" borderId="11" xfId="0" applyFont="1" applyFill="1" applyBorder="1" applyAlignment="1" applyProtection="1">
      <alignment horizontal="center" vertical="center" wrapText="1"/>
      <protection hidden="1"/>
    </xf>
    <xf numFmtId="0" fontId="63" fillId="11" borderId="62" xfId="0" applyFont="1" applyFill="1" applyBorder="1" applyAlignment="1" applyProtection="1">
      <alignment horizontal="center" vertical="center" wrapText="1"/>
      <protection hidden="1"/>
    </xf>
    <xf numFmtId="0" fontId="63" fillId="0" borderId="30" xfId="0" applyFont="1" applyBorder="1" applyAlignment="1" applyProtection="1">
      <alignment horizontal="right" vertical="center"/>
      <protection hidden="1"/>
    </xf>
    <xf numFmtId="0" fontId="63" fillId="0" borderId="29" xfId="0" applyFont="1" applyBorder="1" applyAlignment="1" applyProtection="1">
      <alignment horizontal="right" vertical="center"/>
      <protection hidden="1"/>
    </xf>
    <xf numFmtId="0" fontId="63" fillId="11" borderId="18" xfId="0" applyFont="1" applyFill="1" applyBorder="1" applyAlignment="1" applyProtection="1">
      <alignment horizontal="center" vertical="center" wrapText="1"/>
      <protection hidden="1"/>
    </xf>
    <xf numFmtId="0" fontId="63" fillId="0" borderId="35" xfId="0" applyFont="1" applyBorder="1" applyAlignment="1" applyProtection="1">
      <alignment horizontal="center" vertical="center"/>
      <protection locked="0" hidden="1"/>
    </xf>
    <xf numFmtId="0" fontId="63" fillId="0" borderId="27" xfId="0" applyFont="1" applyBorder="1" applyAlignment="1" applyProtection="1">
      <alignment horizontal="center" vertical="center"/>
      <protection locked="0" hidden="1"/>
    </xf>
    <xf numFmtId="0" fontId="63" fillId="0" borderId="30" xfId="0" applyFont="1" applyBorder="1" applyAlignment="1" applyProtection="1">
      <alignment horizontal="center" vertical="center"/>
      <protection locked="0" hidden="1"/>
    </xf>
    <xf numFmtId="0" fontId="63" fillId="0" borderId="29" xfId="0" applyFont="1" applyBorder="1" applyAlignment="1" applyProtection="1">
      <alignment horizontal="center" vertical="center"/>
      <protection locked="0" hidden="1"/>
    </xf>
    <xf numFmtId="0" fontId="63" fillId="11" borderId="72" xfId="0" applyFont="1" applyFill="1" applyBorder="1" applyAlignment="1" applyProtection="1">
      <alignment horizontal="center" vertical="top"/>
      <protection hidden="1"/>
    </xf>
    <xf numFmtId="0" fontId="63" fillId="11" borderId="74" xfId="0" applyFont="1" applyFill="1" applyBorder="1" applyAlignment="1" applyProtection="1">
      <alignment horizontal="center" vertical="top"/>
      <protection hidden="1"/>
    </xf>
    <xf numFmtId="0" fontId="63" fillId="11" borderId="58" xfId="0" applyFont="1" applyFill="1" applyBorder="1" applyAlignment="1" applyProtection="1">
      <alignment horizontal="center" vertical="top"/>
      <protection hidden="1"/>
    </xf>
    <xf numFmtId="0" fontId="63" fillId="11" borderId="62" xfId="0" applyFont="1" applyFill="1" applyBorder="1" applyAlignment="1" applyProtection="1">
      <alignment horizontal="center" vertical="top"/>
      <protection hidden="1"/>
    </xf>
    <xf numFmtId="0" fontId="63" fillId="11" borderId="51" xfId="0" applyFont="1" applyFill="1" applyBorder="1" applyAlignment="1" applyProtection="1">
      <alignment horizontal="center" vertical="top"/>
      <protection hidden="1"/>
    </xf>
    <xf numFmtId="0" fontId="63" fillId="11" borderId="63" xfId="0" applyFont="1" applyFill="1" applyBorder="1" applyAlignment="1" applyProtection="1">
      <alignment horizontal="center" vertical="top"/>
      <protection hidden="1"/>
    </xf>
    <xf numFmtId="0" fontId="63" fillId="0" borderId="32" xfId="0" applyFont="1" applyBorder="1" applyAlignment="1" applyProtection="1">
      <alignment horizontal="center" vertical="center"/>
      <protection locked="0" hidden="1"/>
    </xf>
    <xf numFmtId="0" fontId="63" fillId="0" borderId="34" xfId="0" applyFont="1" applyBorder="1" applyAlignment="1" applyProtection="1">
      <alignment horizontal="center" vertical="center"/>
      <protection locked="0" hidden="1"/>
    </xf>
    <xf numFmtId="0" fontId="63" fillId="11" borderId="40" xfId="0" applyFont="1" applyFill="1" applyBorder="1" applyAlignment="1" applyProtection="1">
      <alignment horizontal="left" vertical="center" wrapText="1"/>
      <protection hidden="1"/>
    </xf>
    <xf numFmtId="0" fontId="63" fillId="11" borderId="41" xfId="0" applyFont="1" applyFill="1" applyBorder="1" applyAlignment="1" applyProtection="1">
      <alignment horizontal="left" vertical="center"/>
      <protection hidden="1"/>
    </xf>
    <xf numFmtId="0" fontId="63" fillId="11" borderId="30" xfId="0" applyFont="1" applyFill="1" applyBorder="1" applyAlignment="1" applyProtection="1">
      <alignment horizontal="left" vertical="center"/>
      <protection hidden="1"/>
    </xf>
    <xf numFmtId="0" fontId="63" fillId="11" borderId="4" xfId="0" applyFont="1" applyFill="1" applyBorder="1" applyAlignment="1" applyProtection="1">
      <alignment horizontal="left" vertical="center"/>
      <protection hidden="1"/>
    </xf>
    <xf numFmtId="0" fontId="63" fillId="0" borderId="29" xfId="0" applyFont="1" applyBorder="1" applyAlignment="1" applyProtection="1">
      <alignment horizontal="center" vertical="center" wrapText="1"/>
      <protection hidden="1"/>
    </xf>
    <xf numFmtId="0" fontId="63" fillId="11" borderId="64" xfId="0" applyFont="1" applyFill="1" applyBorder="1" applyAlignment="1" applyProtection="1">
      <alignment horizontal="center" vertical="center" wrapText="1"/>
      <protection hidden="1"/>
    </xf>
    <xf numFmtId="0" fontId="63" fillId="11" borderId="76" xfId="0" applyFont="1" applyFill="1" applyBorder="1" applyAlignment="1" applyProtection="1">
      <alignment horizontal="center" vertical="center" wrapText="1"/>
      <protection hidden="1"/>
    </xf>
    <xf numFmtId="0" fontId="63" fillId="0" borderId="21" xfId="0" applyFont="1" applyBorder="1" applyAlignment="1" applyProtection="1">
      <alignment horizontal="center" vertical="center" wrapText="1"/>
      <protection hidden="1"/>
    </xf>
    <xf numFmtId="0" fontId="63" fillId="0" borderId="33" xfId="0" applyFont="1" applyBorder="1" applyAlignment="1" applyProtection="1">
      <alignment horizontal="center" vertical="center" wrapText="1"/>
      <protection hidden="1"/>
    </xf>
    <xf numFmtId="0" fontId="63" fillId="0" borderId="34" xfId="0" applyFont="1" applyBorder="1" applyAlignment="1" applyProtection="1">
      <alignment horizontal="center" vertical="center" wrapText="1"/>
      <protection hidden="1"/>
    </xf>
    <xf numFmtId="0" fontId="63" fillId="0" borderId="2" xfId="0" applyFont="1" applyBorder="1" applyAlignment="1" applyProtection="1">
      <alignment horizontal="right" vertical="center" wrapText="1"/>
      <protection hidden="1"/>
    </xf>
    <xf numFmtId="0" fontId="63" fillId="0" borderId="3" xfId="0" applyFont="1" applyBorder="1" applyAlignment="1" applyProtection="1">
      <alignment horizontal="right" vertical="center" wrapText="1"/>
      <protection hidden="1"/>
    </xf>
    <xf numFmtId="0" fontId="63" fillId="11" borderId="32" xfId="0" applyFont="1" applyFill="1" applyBorder="1" applyAlignment="1" applyProtection="1">
      <alignment horizontal="left" vertical="center"/>
      <protection hidden="1"/>
    </xf>
    <xf numFmtId="0" fontId="63" fillId="11" borderId="22" xfId="0" applyFont="1" applyFill="1" applyBorder="1" applyAlignment="1" applyProtection="1">
      <alignment horizontal="left" vertical="center"/>
      <protection hidden="1"/>
    </xf>
    <xf numFmtId="0" fontId="63" fillId="11" borderId="25" xfId="0" applyFont="1" applyFill="1" applyBorder="1" applyAlignment="1" applyProtection="1">
      <alignment horizontal="left" vertical="center"/>
      <protection hidden="1"/>
    </xf>
    <xf numFmtId="0" fontId="63" fillId="11" borderId="28" xfId="0" applyFont="1" applyFill="1" applyBorder="1" applyAlignment="1" applyProtection="1">
      <alignment horizontal="left" vertical="center"/>
      <protection hidden="1"/>
    </xf>
    <xf numFmtId="0" fontId="63" fillId="0" borderId="19" xfId="0" applyFont="1" applyBorder="1" applyAlignment="1" applyProtection="1">
      <alignment horizontal="center" vertical="center" wrapText="1"/>
      <protection hidden="1"/>
    </xf>
    <xf numFmtId="0" fontId="63" fillId="0" borderId="26" xfId="0" applyFont="1" applyBorder="1" applyAlignment="1" applyProtection="1">
      <alignment horizontal="center" vertical="center" wrapText="1"/>
      <protection hidden="1"/>
    </xf>
    <xf numFmtId="0" fontId="63" fillId="0" borderId="27" xfId="0" applyFont="1" applyBorder="1" applyAlignment="1" applyProtection="1">
      <alignment horizontal="center" vertical="center" wrapText="1"/>
      <protection hidden="1"/>
    </xf>
    <xf numFmtId="0" fontId="68" fillId="0" borderId="0" xfId="0" applyFont="1" applyAlignment="1" applyProtection="1">
      <alignment horizontal="left" vertical="center"/>
      <protection locked="0"/>
    </xf>
    <xf numFmtId="0" fontId="67" fillId="0" borderId="0" xfId="0" applyFont="1" applyAlignment="1" applyProtection="1">
      <alignment horizontal="left" vertical="center"/>
      <protection locked="0"/>
    </xf>
    <xf numFmtId="0" fontId="63" fillId="0" borderId="51" xfId="0" applyFont="1" applyFill="1" applyBorder="1" applyAlignment="1" applyProtection="1">
      <alignment horizontal="center" vertical="center" wrapText="1"/>
      <protection hidden="1"/>
    </xf>
    <xf numFmtId="0" fontId="63" fillId="0" borderId="45" xfId="0" applyFont="1" applyFill="1" applyBorder="1" applyAlignment="1" applyProtection="1">
      <alignment horizontal="center" vertical="center" wrapText="1"/>
      <protection hidden="1"/>
    </xf>
    <xf numFmtId="0" fontId="63" fillId="0" borderId="63" xfId="0" applyFont="1" applyFill="1" applyBorder="1" applyAlignment="1" applyProtection="1">
      <alignment horizontal="center" vertical="center" wrapText="1"/>
      <protection hidden="1"/>
    </xf>
    <xf numFmtId="0" fontId="62" fillId="0" borderId="45" xfId="0" applyFont="1" applyBorder="1" applyAlignment="1" applyProtection="1">
      <alignment horizontal="center" vertical="center" wrapText="1"/>
      <protection hidden="1"/>
    </xf>
    <xf numFmtId="0" fontId="57" fillId="0" borderId="40" xfId="0" applyFont="1" applyBorder="1" applyAlignment="1" applyProtection="1">
      <alignment horizontal="center" vertical="center" wrapText="1"/>
      <protection hidden="1"/>
    </xf>
    <xf numFmtId="0" fontId="61" fillId="0" borderId="41" xfId="0" applyFont="1" applyBorder="1" applyAlignment="1" applyProtection="1">
      <alignment horizontal="center" vertical="center"/>
      <protection hidden="1"/>
    </xf>
    <xf numFmtId="0" fontId="61" fillId="0" borderId="42" xfId="0" applyFont="1" applyBorder="1" applyAlignment="1" applyProtection="1">
      <alignment horizontal="center" vertical="center"/>
      <protection hidden="1"/>
    </xf>
    <xf numFmtId="0" fontId="61" fillId="0" borderId="40" xfId="0" applyFont="1" applyBorder="1" applyAlignment="1" applyProtection="1">
      <alignment horizontal="center" vertical="center" wrapText="1"/>
      <protection hidden="1"/>
    </xf>
    <xf numFmtId="0" fontId="61" fillId="0" borderId="25" xfId="0" applyFont="1" applyBorder="1" applyAlignment="1" applyProtection="1">
      <alignment horizontal="center" vertical="center" wrapText="1"/>
      <protection hidden="1"/>
    </xf>
    <xf numFmtId="0" fontId="61" fillId="0" borderId="69" xfId="0" applyFont="1" applyBorder="1" applyAlignment="1" applyProtection="1">
      <alignment horizontal="center" vertical="center" wrapText="1"/>
      <protection hidden="1"/>
    </xf>
    <xf numFmtId="0" fontId="61" fillId="0" borderId="28" xfId="0" applyFont="1" applyBorder="1" applyAlignment="1" applyProtection="1">
      <alignment horizontal="center" vertical="center" wrapText="1"/>
      <protection hidden="1"/>
    </xf>
    <xf numFmtId="0" fontId="64" fillId="0" borderId="9" xfId="0" applyFont="1" applyBorder="1" applyAlignment="1" applyProtection="1">
      <alignment horizontal="center" wrapText="1"/>
      <protection hidden="1"/>
    </xf>
    <xf numFmtId="0" fontId="64" fillId="0" borderId="11" xfId="0" applyFont="1" applyBorder="1" applyAlignment="1" applyProtection="1">
      <alignment horizontal="center"/>
      <protection hidden="1"/>
    </xf>
    <xf numFmtId="0" fontId="64" fillId="0" borderId="39" xfId="0" applyFont="1" applyBorder="1" applyAlignment="1" applyProtection="1">
      <alignment horizontal="center"/>
      <protection hidden="1"/>
    </xf>
    <xf numFmtId="0" fontId="64" fillId="0" borderId="36" xfId="0" applyFont="1" applyBorder="1" applyAlignment="1" applyProtection="1">
      <alignment horizontal="center"/>
      <protection hidden="1"/>
    </xf>
    <xf numFmtId="0" fontId="57" fillId="0" borderId="65" xfId="0" applyFont="1" applyBorder="1" applyAlignment="1" applyProtection="1">
      <alignment horizontal="center" vertical="center" wrapText="1"/>
      <protection hidden="1"/>
    </xf>
    <xf numFmtId="0" fontId="61" fillId="0" borderId="67" xfId="0" applyFont="1" applyBorder="1" applyAlignment="1" applyProtection="1">
      <alignment horizontal="center" vertical="center" wrapText="1"/>
      <protection hidden="1"/>
    </xf>
    <xf numFmtId="0" fontId="61" fillId="0" borderId="8" xfId="0" applyFont="1" applyBorder="1" applyAlignment="1" applyProtection="1">
      <alignment horizontal="center" vertical="center" wrapText="1"/>
      <protection hidden="1"/>
    </xf>
    <xf numFmtId="0" fontId="63" fillId="0" borderId="87" xfId="0" applyFont="1" applyFill="1" applyBorder="1" applyAlignment="1" applyProtection="1">
      <alignment horizontal="center" vertical="center" wrapText="1"/>
      <protection hidden="1"/>
    </xf>
    <xf numFmtId="0" fontId="63" fillId="0" borderId="86" xfId="0" applyFont="1" applyFill="1" applyBorder="1" applyAlignment="1" applyProtection="1">
      <alignment horizontal="center" vertical="center" wrapText="1"/>
      <protection hidden="1"/>
    </xf>
    <xf numFmtId="0" fontId="61" fillId="0" borderId="65" xfId="0" applyFont="1" applyFill="1" applyBorder="1" applyAlignment="1" applyProtection="1">
      <alignment horizontal="center" vertical="center" wrapText="1"/>
      <protection hidden="1"/>
    </xf>
    <xf numFmtId="0" fontId="61" fillId="0" borderId="67" xfId="0" applyFont="1" applyFill="1" applyBorder="1" applyAlignment="1" applyProtection="1">
      <alignment horizontal="center" vertical="center" wrapText="1"/>
      <protection hidden="1"/>
    </xf>
    <xf numFmtId="0" fontId="61" fillId="0" borderId="8" xfId="0" applyFont="1" applyFill="1" applyBorder="1" applyAlignment="1" applyProtection="1">
      <alignment horizontal="center" vertical="center" wrapText="1"/>
      <protection hidden="1"/>
    </xf>
    <xf numFmtId="0" fontId="63" fillId="0" borderId="75" xfId="0" applyFont="1" applyFill="1" applyBorder="1" applyAlignment="1" applyProtection="1">
      <alignment horizontal="center" vertical="center" wrapText="1"/>
      <protection hidden="1"/>
    </xf>
    <xf numFmtId="0" fontId="63" fillId="0" borderId="85" xfId="0" applyFont="1" applyFill="1" applyBorder="1" applyAlignment="1" applyProtection="1">
      <alignment horizontal="center" vertical="center" wrapText="1"/>
      <protection hidden="1"/>
    </xf>
    <xf numFmtId="0" fontId="63" fillId="0" borderId="62" xfId="0" applyFont="1" applyFill="1" applyBorder="1" applyAlignment="1" applyProtection="1">
      <alignment horizontal="center" vertical="center" wrapText="1"/>
      <protection hidden="1"/>
    </xf>
    <xf numFmtId="0" fontId="63" fillId="0" borderId="36" xfId="0" applyFont="1" applyFill="1" applyBorder="1" applyAlignment="1" applyProtection="1">
      <alignment horizontal="center" vertical="center" wrapText="1"/>
      <protection hidden="1"/>
    </xf>
    <xf numFmtId="0" fontId="64" fillId="0" borderId="10" xfId="0" applyFont="1" applyBorder="1" applyAlignment="1" applyProtection="1">
      <alignment horizontal="center" vertical="center" wrapText="1"/>
      <protection hidden="1"/>
    </xf>
    <xf numFmtId="0" fontId="64" fillId="0" borderId="11" xfId="0" applyFont="1" applyBorder="1" applyAlignment="1" applyProtection="1">
      <alignment horizontal="center" vertical="center" wrapText="1"/>
      <protection hidden="1"/>
    </xf>
    <xf numFmtId="0" fontId="64" fillId="0" borderId="66" xfId="0" applyFont="1" applyBorder="1" applyAlignment="1" applyProtection="1">
      <alignment horizontal="center" vertical="center" wrapText="1"/>
      <protection hidden="1"/>
    </xf>
    <xf numFmtId="0" fontId="64" fillId="0" borderId="36" xfId="0" applyFont="1" applyBorder="1" applyAlignment="1" applyProtection="1">
      <alignment horizontal="center" vertical="center" wrapText="1"/>
      <protection hidden="1"/>
    </xf>
    <xf numFmtId="0" fontId="63" fillId="0" borderId="40" xfId="0" applyFont="1" applyFill="1" applyBorder="1" applyAlignment="1" applyProtection="1">
      <alignment horizontal="center" vertical="center" wrapText="1"/>
      <protection hidden="1"/>
    </xf>
    <xf numFmtId="0" fontId="63" fillId="0" borderId="41" xfId="0" applyFont="1" applyFill="1" applyBorder="1" applyAlignment="1" applyProtection="1">
      <alignment horizontal="center" vertical="center" wrapText="1"/>
      <protection hidden="1"/>
    </xf>
    <xf numFmtId="0" fontId="63" fillId="0" borderId="42" xfId="0" applyFont="1" applyFill="1" applyBorder="1" applyAlignment="1" applyProtection="1">
      <alignment horizontal="center" vertical="center" wrapText="1"/>
      <protection hidden="1"/>
    </xf>
    <xf numFmtId="0" fontId="12" fillId="0" borderId="0" xfId="0" applyFont="1" applyAlignment="1" applyProtection="1">
      <alignment horizontal="left" vertical="center"/>
      <protection hidden="1"/>
    </xf>
    <xf numFmtId="0" fontId="0" fillId="19" borderId="0" xfId="0" applyFont="1" applyFill="1" applyAlignment="1">
      <alignment horizontal="center"/>
    </xf>
    <xf numFmtId="0" fontId="45" fillId="20" borderId="0" xfId="0" applyFont="1" applyFill="1" applyAlignment="1">
      <alignment horizontal="center"/>
    </xf>
    <xf numFmtId="0" fontId="46" fillId="20" borderId="0" xfId="0" applyFont="1" applyFill="1" applyAlignment="1">
      <alignment horizontal="center"/>
    </xf>
    <xf numFmtId="0" fontId="12" fillId="0" borderId="56" xfId="0" applyFont="1" applyBorder="1" applyAlignment="1">
      <alignment horizontal="center" vertical="center"/>
    </xf>
    <xf numFmtId="0" fontId="12" fillId="0" borderId="57" xfId="0" applyFont="1" applyBorder="1" applyAlignment="1">
      <alignment horizontal="center" vertical="center"/>
    </xf>
    <xf numFmtId="0" fontId="12" fillId="0" borderId="23" xfId="0" applyFont="1" applyBorder="1" applyAlignment="1">
      <alignment horizontal="center" vertical="center"/>
    </xf>
    <xf numFmtId="0" fontId="12" fillId="0" borderId="50" xfId="0" applyFont="1" applyBorder="1" applyAlignment="1">
      <alignment horizontal="center" vertical="center"/>
    </xf>
    <xf numFmtId="0" fontId="45" fillId="18" borderId="0" xfId="0" applyFont="1" applyFill="1" applyAlignment="1">
      <alignment horizontal="center"/>
    </xf>
    <xf numFmtId="0" fontId="46" fillId="18" borderId="0" xfId="0" applyFont="1" applyFill="1" applyAlignment="1">
      <alignment horizontal="center"/>
    </xf>
    <xf numFmtId="0" fontId="12" fillId="0" borderId="55" xfId="0" applyFont="1" applyBorder="1" applyAlignment="1">
      <alignment horizontal="center" vertical="center"/>
    </xf>
    <xf numFmtId="0" fontId="12" fillId="0" borderId="23" xfId="0" applyFont="1" applyBorder="1" applyAlignment="1">
      <alignment horizontal="center"/>
    </xf>
    <xf numFmtId="0" fontId="12" fillId="0" borderId="50" xfId="0" applyFont="1" applyBorder="1" applyAlignment="1">
      <alignment horizontal="center"/>
    </xf>
    <xf numFmtId="0" fontId="13" fillId="0" borderId="54" xfId="0" applyFont="1" applyBorder="1" applyAlignment="1">
      <alignment horizontal="center" vertical="center" wrapText="1"/>
    </xf>
    <xf numFmtId="0" fontId="13" fillId="0" borderId="78" xfId="0" applyFont="1" applyBorder="1" applyAlignment="1">
      <alignment horizontal="center" vertical="center" wrapText="1"/>
    </xf>
    <xf numFmtId="0" fontId="12" fillId="0" borderId="61" xfId="0" applyFont="1" applyBorder="1" applyAlignment="1">
      <alignment horizontal="center" vertical="center"/>
    </xf>
    <xf numFmtId="0" fontId="12" fillId="0" borderId="49" xfId="0" applyFont="1" applyBorder="1" applyAlignment="1">
      <alignment horizontal="center" vertical="center"/>
    </xf>
    <xf numFmtId="0" fontId="12" fillId="0" borderId="48" xfId="0" applyFont="1" applyBorder="1" applyAlignment="1">
      <alignment horizontal="center" vertical="center"/>
    </xf>
    <xf numFmtId="0" fontId="12" fillId="0" borderId="24" xfId="0" applyFont="1" applyBorder="1" applyAlignment="1">
      <alignment horizontal="center" vertical="center"/>
    </xf>
    <xf numFmtId="0" fontId="13" fillId="0" borderId="9" xfId="0" applyFont="1" applyBorder="1" applyAlignment="1">
      <alignment horizontal="center" vertical="center"/>
    </xf>
    <xf numFmtId="0" fontId="13" fillId="0" borderId="10" xfId="0" applyFont="1" applyBorder="1" applyAlignment="1">
      <alignment horizontal="center" vertical="center"/>
    </xf>
    <xf numFmtId="0" fontId="13" fillId="0" borderId="11" xfId="0" applyFont="1" applyBorder="1" applyAlignment="1">
      <alignment horizontal="center" vertical="center"/>
    </xf>
    <xf numFmtId="0" fontId="13" fillId="0" borderId="51" xfId="0" applyFont="1" applyBorder="1" applyAlignment="1">
      <alignment horizontal="center" vertical="center"/>
    </xf>
    <xf numFmtId="0" fontId="13" fillId="0" borderId="45" xfId="0" applyFont="1" applyBorder="1" applyAlignment="1">
      <alignment horizontal="center" vertical="center"/>
    </xf>
    <xf numFmtId="0" fontId="13" fillId="0" borderId="63" xfId="0" applyFont="1" applyBorder="1" applyAlignment="1">
      <alignment horizontal="center" vertical="center"/>
    </xf>
    <xf numFmtId="0" fontId="30" fillId="0" borderId="23" xfId="0" applyFont="1" applyFill="1" applyBorder="1" applyAlignment="1">
      <alignment horizontal="center" vertical="center" wrapText="1"/>
    </xf>
    <xf numFmtId="0" fontId="30" fillId="0" borderId="82" xfId="0" applyFont="1" applyFill="1" applyBorder="1" applyAlignment="1">
      <alignment horizontal="center" vertical="center" wrapText="1"/>
    </xf>
    <xf numFmtId="0" fontId="12" fillId="0" borderId="51" xfId="0" applyFont="1" applyBorder="1" applyAlignment="1">
      <alignment horizontal="center"/>
    </xf>
    <xf numFmtId="0" fontId="12" fillId="0" borderId="45" xfId="0" applyFont="1" applyBorder="1" applyAlignment="1">
      <alignment horizontal="center"/>
    </xf>
    <xf numFmtId="0" fontId="12" fillId="0" borderId="63" xfId="0" applyFont="1" applyBorder="1" applyAlignment="1">
      <alignment horizontal="center"/>
    </xf>
    <xf numFmtId="0" fontId="13" fillId="12" borderId="42" xfId="0" applyFont="1" applyFill="1" applyBorder="1" applyAlignment="1">
      <alignment horizontal="center" vertical="center" wrapText="1"/>
    </xf>
    <xf numFmtId="0" fontId="13" fillId="12" borderId="78" xfId="0" applyFont="1" applyFill="1" applyBorder="1" applyAlignment="1">
      <alignment horizontal="center" vertical="center" wrapText="1"/>
    </xf>
    <xf numFmtId="0" fontId="12" fillId="0" borderId="9" xfId="0" applyFont="1" applyBorder="1" applyAlignment="1">
      <alignment horizontal="center"/>
    </xf>
    <xf numFmtId="0" fontId="12" fillId="0" borderId="10" xfId="0" applyFont="1" applyBorder="1" applyAlignment="1">
      <alignment horizontal="center"/>
    </xf>
    <xf numFmtId="0" fontId="12" fillId="0" borderId="24" xfId="0" applyFont="1" applyBorder="1" applyAlignment="1">
      <alignment horizontal="center"/>
    </xf>
    <xf numFmtId="0" fontId="0" fillId="0" borderId="40" xfId="0" applyNumberFormat="1" applyBorder="1" applyAlignment="1">
      <alignment horizontal="center" vertical="center" wrapText="1"/>
    </xf>
    <xf numFmtId="0" fontId="0" fillId="0" borderId="41" xfId="0" applyNumberFormat="1" applyBorder="1" applyAlignment="1">
      <alignment horizontal="center" vertical="center"/>
    </xf>
    <xf numFmtId="0" fontId="0" fillId="0" borderId="42" xfId="0" applyNumberFormat="1" applyBorder="1" applyAlignment="1">
      <alignment horizontal="center" vertical="center"/>
    </xf>
    <xf numFmtId="0" fontId="22" fillId="5" borderId="64" xfId="0" applyFont="1" applyFill="1" applyBorder="1" applyAlignment="1">
      <alignment horizontal="center" vertical="center" wrapText="1"/>
    </xf>
    <xf numFmtId="0" fontId="22" fillId="5" borderId="4" xfId="0" applyFont="1" applyFill="1" applyBorder="1" applyAlignment="1">
      <alignment horizontal="center" vertical="center" wrapText="1"/>
    </xf>
    <xf numFmtId="0" fontId="22" fillId="5" borderId="76" xfId="0" applyFont="1" applyFill="1" applyBorder="1" applyAlignment="1">
      <alignment horizontal="center" vertical="center" wrapText="1"/>
    </xf>
    <xf numFmtId="0" fontId="0" fillId="0" borderId="0" xfId="0" applyNumberFormat="1" applyFill="1" applyAlignment="1">
      <alignment horizontal="center" vertical="center"/>
    </xf>
    <xf numFmtId="0" fontId="12" fillId="0" borderId="11" xfId="0" applyFont="1" applyBorder="1" applyAlignment="1">
      <alignment horizontal="center"/>
    </xf>
    <xf numFmtId="0" fontId="13" fillId="0" borderId="23" xfId="0" applyFont="1" applyBorder="1" applyAlignment="1">
      <alignment horizontal="center" vertical="center"/>
    </xf>
    <xf numFmtId="0" fontId="13" fillId="0" borderId="24" xfId="0" applyFont="1" applyBorder="1" applyAlignment="1">
      <alignment horizontal="center" vertical="center"/>
    </xf>
    <xf numFmtId="0" fontId="13" fillId="0" borderId="50" xfId="0" applyFont="1" applyBorder="1" applyAlignment="1">
      <alignment horizontal="center" vertical="center"/>
    </xf>
    <xf numFmtId="0" fontId="13" fillId="0" borderId="17" xfId="0" applyFont="1" applyBorder="1" applyAlignment="1">
      <alignment horizontal="center" vertical="center"/>
    </xf>
    <xf numFmtId="0" fontId="13" fillId="0" borderId="18" xfId="0" applyFont="1" applyBorder="1" applyAlignment="1">
      <alignment horizontal="center" vertical="center"/>
    </xf>
    <xf numFmtId="0" fontId="15" fillId="12" borderId="20" xfId="0" applyFont="1" applyFill="1" applyBorder="1" applyAlignment="1">
      <alignment horizontal="center" vertical="center" wrapText="1"/>
    </xf>
    <xf numFmtId="0" fontId="15" fillId="12" borderId="37" xfId="0" applyFont="1" applyFill="1" applyBorder="1" applyAlignment="1">
      <alignment horizontal="center" vertical="center" wrapText="1"/>
    </xf>
    <xf numFmtId="0" fontId="13" fillId="0" borderId="60" xfId="0" applyFont="1" applyBorder="1" applyAlignment="1">
      <alignment horizontal="center" vertical="center" wrapText="1"/>
    </xf>
    <xf numFmtId="0" fontId="13" fillId="0" borderId="6" xfId="0" applyFont="1" applyBorder="1" applyAlignment="1">
      <alignment horizontal="center" vertical="center" wrapText="1"/>
    </xf>
    <xf numFmtId="0" fontId="22" fillId="5" borderId="60" xfId="0" applyFont="1" applyFill="1" applyBorder="1" applyAlignment="1">
      <alignment horizontal="center" vertical="center" wrapText="1"/>
    </xf>
    <xf numFmtId="0" fontId="22" fillId="5" borderId="68" xfId="0" applyFont="1" applyFill="1" applyBorder="1" applyAlignment="1">
      <alignment horizontal="center" vertical="center" wrapText="1"/>
    </xf>
    <xf numFmtId="0" fontId="22" fillId="5" borderId="27" xfId="0" applyFont="1" applyFill="1" applyBorder="1" applyAlignment="1">
      <alignment horizontal="center" vertical="center" wrapText="1"/>
    </xf>
    <xf numFmtId="0" fontId="22" fillId="5" borderId="29" xfId="0" applyFont="1" applyFill="1" applyBorder="1" applyAlignment="1">
      <alignment horizontal="center" vertical="center" wrapText="1"/>
    </xf>
    <xf numFmtId="0" fontId="22" fillId="5" borderId="73" xfId="0" applyFont="1" applyFill="1" applyBorder="1" applyAlignment="1">
      <alignment horizontal="center" vertical="center" wrapText="1"/>
    </xf>
    <xf numFmtId="0" fontId="13" fillId="12" borderId="9" xfId="0" applyFont="1" applyFill="1" applyBorder="1" applyAlignment="1">
      <alignment horizontal="center" vertical="center" wrapText="1"/>
    </xf>
    <xf numFmtId="0" fontId="13" fillId="12" borderId="58" xfId="0" applyFont="1" applyFill="1" applyBorder="1" applyAlignment="1">
      <alignment horizontal="center" vertical="center" wrapText="1"/>
    </xf>
    <xf numFmtId="0" fontId="46" fillId="24" borderId="0" xfId="0" applyFont="1" applyFill="1" applyAlignment="1">
      <alignment horizontal="center"/>
    </xf>
    <xf numFmtId="0" fontId="45" fillId="24" borderId="0" xfId="0" applyFont="1" applyFill="1" applyAlignment="1">
      <alignment horizontal="center"/>
    </xf>
    <xf numFmtId="0" fontId="45" fillId="4" borderId="0" xfId="0" applyFont="1" applyFill="1" applyAlignment="1">
      <alignment horizontal="center"/>
    </xf>
    <xf numFmtId="0" fontId="46" fillId="4" borderId="0" xfId="0" applyFont="1" applyFill="1" applyAlignment="1">
      <alignment horizontal="center"/>
    </xf>
    <xf numFmtId="0" fontId="45" fillId="5" borderId="0" xfId="0" applyFont="1" applyFill="1" applyAlignment="1">
      <alignment horizontal="center"/>
    </xf>
    <xf numFmtId="0" fontId="46" fillId="5" borderId="0" xfId="0" applyFont="1" applyFill="1" applyAlignment="1">
      <alignment horizontal="center"/>
    </xf>
    <xf numFmtId="0" fontId="14" fillId="0" borderId="0" xfId="0" applyFont="1" applyBorder="1" applyAlignment="1" applyProtection="1">
      <alignment horizontal="left" vertical="top" wrapText="1"/>
    </xf>
    <xf numFmtId="0" fontId="13" fillId="2" borderId="9" xfId="0" applyFont="1" applyFill="1" applyBorder="1" applyAlignment="1" applyProtection="1">
      <alignment horizontal="center" vertical="center" wrapText="1"/>
    </xf>
    <xf numFmtId="0" fontId="13" fillId="2" borderId="51" xfId="0" applyFont="1" applyFill="1" applyBorder="1" applyAlignment="1" applyProtection="1">
      <alignment horizontal="center" vertical="center" wrapText="1"/>
    </xf>
    <xf numFmtId="0" fontId="12" fillId="0" borderId="23" xfId="0" applyFont="1" applyBorder="1" applyAlignment="1" applyProtection="1">
      <alignment horizontal="center"/>
    </xf>
    <xf numFmtId="0" fontId="12" fillId="0" borderId="24" xfId="0" applyFont="1" applyBorder="1" applyAlignment="1" applyProtection="1">
      <alignment horizontal="center"/>
    </xf>
    <xf numFmtId="0" fontId="14" fillId="0" borderId="0" xfId="0" applyFont="1" applyAlignment="1" applyProtection="1">
      <alignment horizontal="left" wrapText="1"/>
    </xf>
    <xf numFmtId="0" fontId="13" fillId="0" borderId="18" xfId="0" applyFont="1" applyBorder="1" applyAlignment="1" applyProtection="1">
      <alignment horizontal="center" vertical="center"/>
      <protection hidden="1"/>
    </xf>
    <xf numFmtId="0" fontId="13" fillId="0" borderId="20" xfId="0" applyFont="1" applyBorder="1" applyAlignment="1" applyProtection="1">
      <alignment horizontal="center" vertical="center"/>
      <protection hidden="1"/>
    </xf>
    <xf numFmtId="0" fontId="12" fillId="0" borderId="12" xfId="0" applyFont="1" applyBorder="1" applyAlignment="1" applyProtection="1">
      <alignment horizontal="center" vertical="center" wrapText="1"/>
      <protection hidden="1"/>
    </xf>
    <xf numFmtId="0" fontId="12" fillId="0" borderId="1" xfId="0" applyFont="1" applyBorder="1" applyAlignment="1" applyProtection="1">
      <alignment horizontal="center" vertical="center" wrapText="1"/>
      <protection hidden="1"/>
    </xf>
    <xf numFmtId="0" fontId="12" fillId="0" borderId="13" xfId="0" applyFont="1" applyBorder="1" applyAlignment="1" applyProtection="1">
      <alignment horizontal="center" vertical="center" wrapText="1"/>
      <protection hidden="1"/>
    </xf>
    <xf numFmtId="0" fontId="13" fillId="2" borderId="9" xfId="0" applyFont="1" applyFill="1" applyBorder="1" applyAlignment="1" applyProtection="1">
      <alignment horizontal="center" vertical="center" wrapText="1"/>
      <protection hidden="1"/>
    </xf>
    <xf numFmtId="0" fontId="13" fillId="2" borderId="58" xfId="0" applyFont="1" applyFill="1" applyBorder="1" applyAlignment="1" applyProtection="1">
      <alignment horizontal="center" vertical="center" wrapText="1"/>
      <protection hidden="1"/>
    </xf>
    <xf numFmtId="0" fontId="13" fillId="2" borderId="51" xfId="0" applyFont="1" applyFill="1" applyBorder="1" applyAlignment="1" applyProtection="1">
      <alignment horizontal="center" vertical="center" wrapText="1"/>
      <protection hidden="1"/>
    </xf>
    <xf numFmtId="0" fontId="13" fillId="2" borderId="0" xfId="0" applyFont="1" applyFill="1" applyBorder="1" applyAlignment="1" applyProtection="1">
      <alignment horizontal="center" vertical="center" wrapText="1"/>
    </xf>
    <xf numFmtId="0" fontId="13" fillId="2" borderId="45" xfId="0" applyFont="1" applyFill="1" applyBorder="1" applyAlignment="1" applyProtection="1">
      <alignment horizontal="center" vertical="center" wrapText="1"/>
    </xf>
    <xf numFmtId="0" fontId="18" fillId="0" borderId="25" xfId="0" applyFont="1" applyBorder="1" applyAlignment="1" applyProtection="1">
      <alignment horizontal="center" vertical="center"/>
    </xf>
    <xf numFmtId="0" fontId="18" fillId="0" borderId="60" xfId="0" applyFont="1" applyBorder="1" applyAlignment="1" applyProtection="1">
      <alignment horizontal="center" vertical="center"/>
    </xf>
    <xf numFmtId="0" fontId="18" fillId="0" borderId="59" xfId="0" applyFont="1" applyBorder="1" applyAlignment="1" applyProtection="1">
      <alignment horizontal="center" vertical="center"/>
    </xf>
    <xf numFmtId="0" fontId="20" fillId="0" borderId="35" xfId="0" applyFont="1" applyBorder="1" applyAlignment="1" applyProtection="1">
      <alignment horizontal="center" vertical="center" wrapText="1"/>
    </xf>
    <xf numFmtId="0" fontId="21" fillId="0" borderId="27" xfId="0" applyFont="1" applyBorder="1" applyAlignment="1" applyProtection="1">
      <alignment horizontal="center" vertical="center" wrapText="1"/>
    </xf>
    <xf numFmtId="0" fontId="12" fillId="0" borderId="79" xfId="0" applyFont="1" applyBorder="1" applyAlignment="1" applyProtection="1">
      <alignment horizontal="center" vertical="center"/>
    </xf>
    <xf numFmtId="0" fontId="12" fillId="0" borderId="80" xfId="0" applyFont="1" applyBorder="1" applyAlignment="1" applyProtection="1">
      <alignment horizontal="center" vertical="center"/>
    </xf>
    <xf numFmtId="0" fontId="12" fillId="0" borderId="25" xfId="0" applyFont="1" applyBorder="1" applyAlignment="1" applyProtection="1">
      <alignment horizontal="center" vertical="center" wrapText="1"/>
    </xf>
    <xf numFmtId="0" fontId="12" fillId="0" borderId="69" xfId="0" applyFont="1" applyBorder="1" applyAlignment="1" applyProtection="1">
      <alignment horizontal="center" vertical="center"/>
    </xf>
    <xf numFmtId="0" fontId="12" fillId="0" borderId="28" xfId="0" applyFont="1" applyBorder="1" applyAlignment="1" applyProtection="1">
      <alignment horizontal="center" vertical="center"/>
    </xf>
    <xf numFmtId="0" fontId="0" fillId="15" borderId="17" xfId="0" applyFill="1" applyBorder="1" applyProtection="1">
      <protection hidden="1"/>
    </xf>
    <xf numFmtId="0" fontId="0" fillId="15" borderId="20" xfId="0" applyFill="1" applyBorder="1" applyProtection="1">
      <protection hidden="1"/>
    </xf>
    <xf numFmtId="0" fontId="0" fillId="0" borderId="79" xfId="0" applyBorder="1" applyProtection="1">
      <protection hidden="1"/>
    </xf>
    <xf numFmtId="0" fontId="0" fillId="0" borderId="13" xfId="0" applyBorder="1" applyProtection="1">
      <protection hidden="1"/>
    </xf>
    <xf numFmtId="0" fontId="0" fillId="0" borderId="13" xfId="0" applyBorder="1" applyAlignment="1" applyProtection="1">
      <alignment wrapText="1"/>
      <protection hidden="1"/>
    </xf>
    <xf numFmtId="0" fontId="0" fillId="0" borderId="31" xfId="0" applyBorder="1" applyProtection="1">
      <protection hidden="1"/>
    </xf>
    <xf numFmtId="0" fontId="0" fillId="0" borderId="37" xfId="0" applyBorder="1" applyProtection="1">
      <protection hidden="1"/>
    </xf>
    <xf numFmtId="0" fontId="0" fillId="0" borderId="79" xfId="0" applyFill="1" applyBorder="1" applyProtection="1">
      <protection hidden="1"/>
    </xf>
    <xf numFmtId="0" fontId="0" fillId="0" borderId="48" xfId="0" applyFill="1" applyBorder="1" applyProtection="1">
      <protection hidden="1"/>
    </xf>
  </cellXfs>
  <cellStyles count="71">
    <cellStyle name="桁区切り 2" xfId="70"/>
    <cellStyle name="標準" xfId="0" builtinId="0"/>
    <cellStyle name="標準 2" xfId="2"/>
    <cellStyle name="標準 2 2" xfId="6"/>
    <cellStyle name="標準 2 2 2" xfId="16"/>
    <cellStyle name="標準 2 2 2 2" xfId="52"/>
    <cellStyle name="標準 2 2 3" xfId="26"/>
    <cellStyle name="標準 2 2 3 2" xfId="62"/>
    <cellStyle name="標準 2 2 4" xfId="42"/>
    <cellStyle name="標準 2 3" xfId="12"/>
    <cellStyle name="標準 2 3 2" xfId="48"/>
    <cellStyle name="標準 2 4" xfId="22"/>
    <cellStyle name="標準 2 4 2" xfId="58"/>
    <cellStyle name="標準 2 5" xfId="33"/>
    <cellStyle name="標準 2 6" xfId="38"/>
    <cellStyle name="標準 3" xfId="1"/>
    <cellStyle name="標準 3 2" xfId="3"/>
    <cellStyle name="標準 3 2 2" xfId="13"/>
    <cellStyle name="標準 3 2 2 2" xfId="49"/>
    <cellStyle name="標準 3 2 3" xfId="23"/>
    <cellStyle name="標準 3 2 3 2" xfId="59"/>
    <cellStyle name="標準 3 2 4" xfId="39"/>
    <cellStyle name="標準 3 3" xfId="5"/>
    <cellStyle name="標準 3 3 2" xfId="15"/>
    <cellStyle name="標準 3 3 2 2" xfId="51"/>
    <cellStyle name="標準 3 3 3" xfId="25"/>
    <cellStyle name="標準 3 3 3 2" xfId="61"/>
    <cellStyle name="標準 3 3 4" xfId="41"/>
    <cellStyle name="標準 3 4" xfId="7"/>
    <cellStyle name="標準 3 4 2" xfId="17"/>
    <cellStyle name="標準 3 4 2 2" xfId="53"/>
    <cellStyle name="標準 3 4 3" xfId="27"/>
    <cellStyle name="標準 3 4 3 2" xfId="63"/>
    <cellStyle name="標準 3 4 4" xfId="43"/>
    <cellStyle name="標準 3 5" xfId="11"/>
    <cellStyle name="標準 3 5 2" xfId="47"/>
    <cellStyle name="標準 3 6" xfId="21"/>
    <cellStyle name="標準 3 6 2" xfId="57"/>
    <cellStyle name="標準 3 7" xfId="37"/>
    <cellStyle name="標準 4" xfId="4"/>
    <cellStyle name="標準 4 2" xfId="8"/>
    <cellStyle name="標準 4 2 2" xfId="18"/>
    <cellStyle name="標準 4 2 2 2" xfId="54"/>
    <cellStyle name="標準 4 2 3" xfId="28"/>
    <cellStyle name="標準 4 2 3 2" xfId="64"/>
    <cellStyle name="標準 4 2 4" xfId="44"/>
    <cellStyle name="標準 4 3" xfId="14"/>
    <cellStyle name="標準 4 3 2" xfId="50"/>
    <cellStyle name="標準 4 4" xfId="24"/>
    <cellStyle name="標準 4 4 2" xfId="60"/>
    <cellStyle name="標準 4 5" xfId="40"/>
    <cellStyle name="標準 5" xfId="9"/>
    <cellStyle name="標準 5 2" xfId="10"/>
    <cellStyle name="標準 5 2 2" xfId="20"/>
    <cellStyle name="標準 5 2 2 2" xfId="56"/>
    <cellStyle name="標準 5 2 3" xfId="30"/>
    <cellStyle name="標準 5 2 3 2" xfId="66"/>
    <cellStyle name="標準 5 2 4" xfId="34"/>
    <cellStyle name="標準 5 2 4 2" xfId="68"/>
    <cellStyle name="標準 5 2 5" xfId="36"/>
    <cellStyle name="標準 5 2 6" xfId="46"/>
    <cellStyle name="標準 5 3" xfId="19"/>
    <cellStyle name="標準 5 3 2" xfId="55"/>
    <cellStyle name="標準 5 4" xfId="29"/>
    <cellStyle name="標準 5 4 2" xfId="65"/>
    <cellStyle name="標準 5 5" xfId="32"/>
    <cellStyle name="標準 5 5 2" xfId="67"/>
    <cellStyle name="標準 5 6" xfId="35"/>
    <cellStyle name="標準 5 7" xfId="45"/>
    <cellStyle name="標準 6" xfId="69"/>
    <cellStyle name="標準_Sheet1" xfId="31"/>
  </cellStyles>
  <dxfs count="19">
    <dxf>
      <fill>
        <patternFill>
          <bgColor rgb="FFFFC7CE"/>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3" tint="0.39994506668294322"/>
        </patternFill>
      </fill>
    </dxf>
    <dxf>
      <fill>
        <patternFill>
          <bgColor theme="3" tint="0.39994506668294322"/>
        </patternFill>
      </fill>
    </dxf>
    <dxf>
      <fill>
        <patternFill>
          <bgColor theme="3" tint="0.39994506668294322"/>
        </patternFill>
      </fill>
    </dxf>
    <dxf>
      <font>
        <color auto="1"/>
      </font>
      <fill>
        <patternFill>
          <bgColor theme="5" tint="0.59996337778862885"/>
        </patternFill>
      </fill>
    </dxf>
    <dxf>
      <font>
        <color auto="1"/>
      </font>
      <fill>
        <patternFill>
          <bgColor theme="5" tint="0.59996337778862885"/>
        </patternFill>
      </fill>
    </dxf>
    <dxf>
      <fill>
        <patternFill>
          <bgColor theme="5" tint="0.59996337778862885"/>
        </patternFill>
      </fill>
    </dxf>
    <dxf>
      <font>
        <color auto="1"/>
      </font>
      <fill>
        <patternFill>
          <bgColor theme="5" tint="0.59996337778862885"/>
        </patternFill>
      </fill>
    </dxf>
    <dxf>
      <font>
        <color auto="1"/>
      </font>
      <fill>
        <patternFill>
          <bgColor theme="5" tint="0.59996337778862885"/>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28"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microsoft.com/office/2006/relationships/vbaProject" Target="vbaProject.bin"/><Relationship Id="rId30"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xdr:from>
      <xdr:col>12</xdr:col>
      <xdr:colOff>266700</xdr:colOff>
      <xdr:row>0</xdr:row>
      <xdr:rowOff>361950</xdr:rowOff>
    </xdr:from>
    <xdr:to>
      <xdr:col>15</xdr:col>
      <xdr:colOff>28575</xdr:colOff>
      <xdr:row>6</xdr:row>
      <xdr:rowOff>47625</xdr:rowOff>
    </xdr:to>
    <xdr:sp macro="[0]!全部薄いオレンジにする" textlink="">
      <xdr:nvSpPr>
        <xdr:cNvPr id="2" name="円/楕円 1">
          <a:extLst>
            <a:ext uri="{FF2B5EF4-FFF2-40B4-BE49-F238E27FC236}">
              <a16:creationId xmlns:a16="http://schemas.microsoft.com/office/drawing/2014/main" id="{00000000-0008-0000-0000-000002000000}"/>
            </a:ext>
          </a:extLst>
        </xdr:cNvPr>
        <xdr:cNvSpPr/>
      </xdr:nvSpPr>
      <xdr:spPr>
        <a:xfrm>
          <a:off x="8191500" y="361950"/>
          <a:ext cx="1819275" cy="1247775"/>
        </a:xfrm>
        <a:prstGeom prst="ellipse">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t"/>
        <a:lstStyle/>
        <a:p>
          <a:pPr algn="ctr"/>
          <a:r>
            <a:rPr kumimoji="1" lang="ja-JP" altLang="en-US" sz="1100" b="1"/>
            <a:t>投下量の色を</a:t>
          </a:r>
          <a:endParaRPr kumimoji="1" lang="en-US" altLang="ja-JP" sz="1100" b="1"/>
        </a:p>
        <a:p>
          <a:pPr algn="ctr"/>
          <a:r>
            <a:rPr kumimoji="1" lang="ja-JP" altLang="en-US" sz="1100" b="1"/>
            <a:t>全部</a:t>
          </a:r>
          <a:endParaRPr kumimoji="1" lang="en-US" altLang="ja-JP" sz="1100" b="1"/>
        </a:p>
        <a:p>
          <a:pPr algn="ctr"/>
          <a:r>
            <a:rPr kumimoji="1" lang="ja-JP" altLang="en-US" sz="1100" b="1"/>
            <a:t>薄いオレンジ色に</a:t>
          </a:r>
          <a:endParaRPr kumimoji="1" lang="en-US" altLang="ja-JP" sz="1100" b="1"/>
        </a:p>
        <a:p>
          <a:pPr algn="ctr"/>
          <a:r>
            <a:rPr kumimoji="1" lang="ja-JP" altLang="en-US" sz="1100" b="1"/>
            <a:t>しますよボタン</a:t>
          </a:r>
        </a:p>
      </xdr:txBody>
    </xdr:sp>
    <xdr:clientData/>
  </xdr:twoCellAnchor>
  <xdr:twoCellAnchor>
    <xdr:from>
      <xdr:col>12</xdr:col>
      <xdr:colOff>323849</xdr:colOff>
      <xdr:row>6</xdr:row>
      <xdr:rowOff>219075</xdr:rowOff>
    </xdr:from>
    <xdr:to>
      <xdr:col>15</xdr:col>
      <xdr:colOff>66674</xdr:colOff>
      <xdr:row>9</xdr:row>
      <xdr:rowOff>457200</xdr:rowOff>
    </xdr:to>
    <xdr:sp macro="[0]!追加した行を削除" textlink="">
      <xdr:nvSpPr>
        <xdr:cNvPr id="3" name="円/楕円 2">
          <a:extLst>
            <a:ext uri="{FF2B5EF4-FFF2-40B4-BE49-F238E27FC236}">
              <a16:creationId xmlns:a16="http://schemas.microsoft.com/office/drawing/2014/main" id="{00000000-0008-0000-0000-000003000000}"/>
            </a:ext>
          </a:extLst>
        </xdr:cNvPr>
        <xdr:cNvSpPr/>
      </xdr:nvSpPr>
      <xdr:spPr>
        <a:xfrm>
          <a:off x="8248649" y="1781175"/>
          <a:ext cx="1800225" cy="1200150"/>
        </a:xfrm>
        <a:prstGeom prst="ellipse">
          <a:avLst/>
        </a:prstGeom>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kumimoji="1" lang="ja-JP" altLang="en-US" sz="1100" b="1"/>
            <a:t>追加した</a:t>
          </a:r>
          <a:endParaRPr kumimoji="1" lang="en-US" altLang="ja-JP" sz="1100" b="1"/>
        </a:p>
        <a:p>
          <a:pPr algn="ctr"/>
          <a:r>
            <a:rPr kumimoji="1" lang="ja-JP" altLang="en-US" sz="1100" b="1"/>
            <a:t>機械散布の行を</a:t>
          </a:r>
          <a:endParaRPr kumimoji="1" lang="en-US" altLang="ja-JP" sz="1100" b="1"/>
        </a:p>
        <a:p>
          <a:pPr algn="ctr"/>
          <a:r>
            <a:rPr kumimoji="1" lang="ja-JP" altLang="en-US" sz="1100" b="1"/>
            <a:t>全部削除しますよ</a:t>
          </a:r>
          <a:endParaRPr kumimoji="1" lang="en-US" altLang="ja-JP" sz="1100" b="1"/>
        </a:p>
        <a:p>
          <a:pPr algn="ctr"/>
          <a:r>
            <a:rPr kumimoji="1" lang="ja-JP" altLang="en-US" sz="1100" b="1"/>
            <a:t>ボタン</a:t>
          </a:r>
        </a:p>
      </xdr:txBody>
    </xdr:sp>
    <xdr:clientData/>
  </xdr:twoCellAnchor>
  <xdr:twoCellAnchor>
    <xdr:from>
      <xdr:col>12</xdr:col>
      <xdr:colOff>400049</xdr:colOff>
      <xdr:row>11</xdr:row>
      <xdr:rowOff>76200</xdr:rowOff>
    </xdr:from>
    <xdr:to>
      <xdr:col>15</xdr:col>
      <xdr:colOff>104774</xdr:colOff>
      <xdr:row>14</xdr:row>
      <xdr:rowOff>219074</xdr:rowOff>
    </xdr:to>
    <xdr:sp macro="[0]!除草剤かどうかリセット" textlink="">
      <xdr:nvSpPr>
        <xdr:cNvPr id="4" name="楕円 3">
          <a:extLst>
            <a:ext uri="{FF2B5EF4-FFF2-40B4-BE49-F238E27FC236}">
              <a16:creationId xmlns:a16="http://schemas.microsoft.com/office/drawing/2014/main" id="{00000000-0008-0000-0000-000004000000}"/>
            </a:ext>
          </a:extLst>
        </xdr:cNvPr>
        <xdr:cNvSpPr/>
      </xdr:nvSpPr>
      <xdr:spPr>
        <a:xfrm>
          <a:off x="8324849" y="3238500"/>
          <a:ext cx="1762125" cy="1085849"/>
        </a:xfrm>
        <a:prstGeom prst="ellipse">
          <a:avLst/>
        </a:prstGeom>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kumimoji="1" lang="ja-JP" altLang="en-US" sz="1100" b="1"/>
            <a:t>除草剤かどうかを尋ねるのを</a:t>
          </a:r>
          <a:endParaRPr kumimoji="1" lang="en-US" altLang="ja-JP" sz="1100" b="1"/>
        </a:p>
        <a:p>
          <a:pPr algn="ctr"/>
          <a:r>
            <a:rPr kumimoji="1" lang="ja-JP" altLang="en-US" sz="1100" b="1"/>
            <a:t>リセットする</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226220</xdr:colOff>
      <xdr:row>91</xdr:row>
      <xdr:rowOff>91281</xdr:rowOff>
    </xdr:from>
    <xdr:to>
      <xdr:col>13</xdr:col>
      <xdr:colOff>340178</xdr:colOff>
      <xdr:row>144</xdr:row>
      <xdr:rowOff>5556</xdr:rowOff>
    </xdr:to>
    <xdr:grpSp>
      <xdr:nvGrpSpPr>
        <xdr:cNvPr id="2" name="グループ化 1">
          <a:extLst>
            <a:ext uri="{FF2B5EF4-FFF2-40B4-BE49-F238E27FC236}">
              <a16:creationId xmlns:a16="http://schemas.microsoft.com/office/drawing/2014/main" id="{00000000-0008-0000-0200-000002000000}"/>
            </a:ext>
          </a:extLst>
        </xdr:cNvPr>
        <xdr:cNvGrpSpPr/>
      </xdr:nvGrpSpPr>
      <xdr:grpSpPr>
        <a:xfrm>
          <a:off x="226220" y="24930364"/>
          <a:ext cx="8749958" cy="12815359"/>
          <a:chOff x="130970" y="20522406"/>
          <a:chExt cx="8687263" cy="12534900"/>
        </a:xfrm>
      </xdr:grpSpPr>
      <xdr:sp macro="" textlink="">
        <xdr:nvSpPr>
          <xdr:cNvPr id="3" name="正方形/長方形 2">
            <a:extLst>
              <a:ext uri="{FF2B5EF4-FFF2-40B4-BE49-F238E27FC236}">
                <a16:creationId xmlns:a16="http://schemas.microsoft.com/office/drawing/2014/main" id="{00000000-0008-0000-0200-000003000000}"/>
              </a:ext>
            </a:extLst>
          </xdr:cNvPr>
          <xdr:cNvSpPr/>
        </xdr:nvSpPr>
        <xdr:spPr>
          <a:xfrm>
            <a:off x="130970" y="20522406"/>
            <a:ext cx="8687263" cy="12534900"/>
          </a:xfrm>
          <a:prstGeom prst="rect">
            <a:avLst/>
          </a:prstGeom>
          <a:solidFill>
            <a:sysClr val="window" lastClr="FFFFFF"/>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4" name="正方形/長方形 3">
            <a:extLst>
              <a:ext uri="{FF2B5EF4-FFF2-40B4-BE49-F238E27FC236}">
                <a16:creationId xmlns:a16="http://schemas.microsoft.com/office/drawing/2014/main" id="{00000000-0008-0000-0200-000004000000}"/>
              </a:ext>
            </a:extLst>
          </xdr:cNvPr>
          <xdr:cNvSpPr/>
        </xdr:nvSpPr>
        <xdr:spPr>
          <a:xfrm>
            <a:off x="3648785" y="29723297"/>
            <a:ext cx="2630331" cy="987491"/>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5" name="正方形/長方形 4">
            <a:extLst>
              <a:ext uri="{FF2B5EF4-FFF2-40B4-BE49-F238E27FC236}">
                <a16:creationId xmlns:a16="http://schemas.microsoft.com/office/drawing/2014/main" id="{00000000-0008-0000-0200-000005000000}"/>
              </a:ext>
            </a:extLst>
          </xdr:cNvPr>
          <xdr:cNvSpPr/>
        </xdr:nvSpPr>
        <xdr:spPr>
          <a:xfrm>
            <a:off x="3713957" y="27292301"/>
            <a:ext cx="4100512" cy="1195387"/>
          </a:xfrm>
          <a:prstGeom prst="rect">
            <a:avLst/>
          </a:prstGeom>
          <a:solidFill>
            <a:schemeClr val="accent3">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6" name="正方形/長方形 5">
            <a:extLst>
              <a:ext uri="{FF2B5EF4-FFF2-40B4-BE49-F238E27FC236}">
                <a16:creationId xmlns:a16="http://schemas.microsoft.com/office/drawing/2014/main" id="{00000000-0008-0000-0200-000006000000}"/>
              </a:ext>
            </a:extLst>
          </xdr:cNvPr>
          <xdr:cNvSpPr/>
        </xdr:nvSpPr>
        <xdr:spPr>
          <a:xfrm>
            <a:off x="507206" y="25958801"/>
            <a:ext cx="3254375" cy="1278731"/>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7" name="正方形/長方形 6">
            <a:extLst>
              <a:ext uri="{FF2B5EF4-FFF2-40B4-BE49-F238E27FC236}">
                <a16:creationId xmlns:a16="http://schemas.microsoft.com/office/drawing/2014/main" id="{00000000-0008-0000-0200-000007000000}"/>
              </a:ext>
            </a:extLst>
          </xdr:cNvPr>
          <xdr:cNvSpPr/>
        </xdr:nvSpPr>
        <xdr:spPr>
          <a:xfrm>
            <a:off x="4069524" y="24522914"/>
            <a:ext cx="3015009" cy="1297781"/>
          </a:xfrm>
          <a:prstGeom prst="rect">
            <a:avLst/>
          </a:prstGeom>
          <a:solidFill>
            <a:schemeClr val="accent4">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8" name="正方形/長方形 7">
            <a:extLst>
              <a:ext uri="{FF2B5EF4-FFF2-40B4-BE49-F238E27FC236}">
                <a16:creationId xmlns:a16="http://schemas.microsoft.com/office/drawing/2014/main" id="{00000000-0008-0000-0200-000008000000}"/>
              </a:ext>
            </a:extLst>
          </xdr:cNvPr>
          <xdr:cNvSpPr/>
        </xdr:nvSpPr>
        <xdr:spPr>
          <a:xfrm>
            <a:off x="476250" y="21189157"/>
            <a:ext cx="3254375" cy="3250406"/>
          </a:xfrm>
          <a:prstGeom prst="rect">
            <a:avLst/>
          </a:prstGeom>
          <a:solidFill>
            <a:schemeClr val="accent6">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9" name="角丸四角形 8">
            <a:extLst>
              <a:ext uri="{FF2B5EF4-FFF2-40B4-BE49-F238E27FC236}">
                <a16:creationId xmlns:a16="http://schemas.microsoft.com/office/drawing/2014/main" id="{00000000-0008-0000-0200-000009000000}"/>
              </a:ext>
            </a:extLst>
          </xdr:cNvPr>
          <xdr:cNvSpPr/>
        </xdr:nvSpPr>
        <xdr:spPr>
          <a:xfrm>
            <a:off x="1033087" y="22487165"/>
            <a:ext cx="2605372" cy="675451"/>
          </a:xfrm>
          <a:prstGeom prst="roundRect">
            <a:avLst>
              <a:gd name="adj" fmla="val 7843"/>
            </a:avLst>
          </a:prstGeom>
          <a:solidFill>
            <a:schemeClr val="bg1"/>
          </a:solidFill>
          <a:ln w="28575" cmpd="dbl">
            <a:solidFill>
              <a:schemeClr val="accent6"/>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latin typeface="メイリオ" panose="020B0604030504040204" pitchFamily="50" charset="-128"/>
                <a:ea typeface="メイリオ" panose="020B0604030504040204" pitchFamily="50" charset="-128"/>
                <a:cs typeface="メイリオ" panose="020B0604030504040204" pitchFamily="50" charset="-128"/>
              </a:rPr>
              <a:t>２．有効成分、製剤情報を入力</a:t>
            </a:r>
          </a:p>
        </xdr:txBody>
      </xdr:sp>
      <xdr:sp macro="" textlink="">
        <xdr:nvSpPr>
          <xdr:cNvPr id="10" name="下矢印 9">
            <a:extLst>
              <a:ext uri="{FF2B5EF4-FFF2-40B4-BE49-F238E27FC236}">
                <a16:creationId xmlns:a16="http://schemas.microsoft.com/office/drawing/2014/main" id="{00000000-0008-0000-0200-00000A000000}"/>
              </a:ext>
            </a:extLst>
          </xdr:cNvPr>
          <xdr:cNvSpPr/>
        </xdr:nvSpPr>
        <xdr:spPr>
          <a:xfrm>
            <a:off x="1918629" y="23208546"/>
            <a:ext cx="759225" cy="390049"/>
          </a:xfrm>
          <a:prstGeom prst="downArrow">
            <a:avLst>
              <a:gd name="adj1" fmla="val 60962"/>
              <a:gd name="adj2" fmla="val 71154"/>
            </a:avLst>
          </a:prstGeom>
          <a:solidFill>
            <a:schemeClr val="bg1">
              <a:lumMod val="6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1" name="角丸四角形 10">
            <a:extLst>
              <a:ext uri="{FF2B5EF4-FFF2-40B4-BE49-F238E27FC236}">
                <a16:creationId xmlns:a16="http://schemas.microsoft.com/office/drawing/2014/main" id="{00000000-0008-0000-0200-00000B000000}"/>
              </a:ext>
            </a:extLst>
          </xdr:cNvPr>
          <xdr:cNvSpPr/>
        </xdr:nvSpPr>
        <xdr:spPr>
          <a:xfrm>
            <a:off x="1023499" y="23684216"/>
            <a:ext cx="2605372" cy="675451"/>
          </a:xfrm>
          <a:prstGeom prst="roundRect">
            <a:avLst>
              <a:gd name="adj" fmla="val 7843"/>
            </a:avLst>
          </a:prstGeom>
          <a:solidFill>
            <a:schemeClr val="bg1"/>
          </a:solidFill>
          <a:ln w="28575" cmpd="dbl">
            <a:solidFill>
              <a:schemeClr val="accent6"/>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latin typeface="メイリオ" panose="020B0604030504040204" pitchFamily="50" charset="-128"/>
                <a:ea typeface="メイリオ" panose="020B0604030504040204" pitchFamily="50" charset="-128"/>
                <a:cs typeface="メイリオ" panose="020B0604030504040204" pitchFamily="50" charset="-128"/>
              </a:rPr>
              <a:t>３．</a:t>
            </a:r>
            <a:r>
              <a:rPr kumimoji="1" lang="en-US" altLang="ja-JP" sz="1100">
                <a:solidFill>
                  <a:schemeClr val="tx1"/>
                </a:solidFill>
                <a:latin typeface="メイリオ" panose="020B0604030504040204" pitchFamily="50" charset="-128"/>
                <a:ea typeface="メイリオ" panose="020B0604030504040204" pitchFamily="50" charset="-128"/>
                <a:cs typeface="メイリオ" panose="020B0604030504040204" pitchFamily="50" charset="-128"/>
              </a:rPr>
              <a:t>『</a:t>
            </a:r>
            <a:r>
              <a:rPr kumimoji="1" lang="ja-JP" altLang="en-US" sz="1100">
                <a:solidFill>
                  <a:schemeClr val="tx1"/>
                </a:solidFill>
                <a:latin typeface="メイリオ" panose="020B0604030504040204" pitchFamily="50" charset="-128"/>
                <a:ea typeface="メイリオ" panose="020B0604030504040204" pitchFamily="50" charset="-128"/>
                <a:cs typeface="メイリオ" panose="020B0604030504040204" pitchFamily="50" charset="-128"/>
              </a:rPr>
              <a:t>出力シート作成</a:t>
            </a:r>
            <a:r>
              <a:rPr kumimoji="1" lang="en-US" altLang="ja-JP" sz="1100">
                <a:solidFill>
                  <a:schemeClr val="tx1"/>
                </a:solidFill>
                <a:latin typeface="メイリオ" panose="020B0604030504040204" pitchFamily="50" charset="-128"/>
                <a:ea typeface="メイリオ" panose="020B0604030504040204" pitchFamily="50" charset="-128"/>
                <a:cs typeface="メイリオ" panose="020B0604030504040204" pitchFamily="50" charset="-128"/>
              </a:rPr>
              <a:t>』</a:t>
            </a:r>
            <a:r>
              <a:rPr kumimoji="1" lang="ja-JP" altLang="en-US" sz="1100">
                <a:solidFill>
                  <a:schemeClr val="tx1"/>
                </a:solidFill>
                <a:latin typeface="メイリオ" panose="020B0604030504040204" pitchFamily="50" charset="-128"/>
                <a:ea typeface="メイリオ" panose="020B0604030504040204" pitchFamily="50" charset="-128"/>
                <a:cs typeface="メイリオ" panose="020B0604030504040204" pitchFamily="50" charset="-128"/>
              </a:rPr>
              <a:t>を押す</a:t>
            </a:r>
          </a:p>
        </xdr:txBody>
      </xdr:sp>
      <xdr:sp macro="" textlink="">
        <xdr:nvSpPr>
          <xdr:cNvPr id="12" name="テキスト ボックス 11">
            <a:extLst>
              <a:ext uri="{FF2B5EF4-FFF2-40B4-BE49-F238E27FC236}">
                <a16:creationId xmlns:a16="http://schemas.microsoft.com/office/drawing/2014/main" id="{00000000-0008-0000-0200-00000C000000}"/>
              </a:ext>
            </a:extLst>
          </xdr:cNvPr>
          <xdr:cNvSpPr txBox="1"/>
        </xdr:nvSpPr>
        <xdr:spPr>
          <a:xfrm>
            <a:off x="5051103" y="24626827"/>
            <a:ext cx="1554459" cy="6369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農薬使用者暴露量の試験成績がある場合</a:t>
            </a:r>
          </a:p>
        </xdr:txBody>
      </xdr:sp>
      <xdr:sp macro="" textlink="">
        <xdr:nvSpPr>
          <xdr:cNvPr id="13" name="角丸四角形 12">
            <a:extLst>
              <a:ext uri="{FF2B5EF4-FFF2-40B4-BE49-F238E27FC236}">
                <a16:creationId xmlns:a16="http://schemas.microsoft.com/office/drawing/2014/main" id="{00000000-0008-0000-0200-00000D000000}"/>
              </a:ext>
            </a:extLst>
          </xdr:cNvPr>
          <xdr:cNvSpPr/>
        </xdr:nvSpPr>
        <xdr:spPr>
          <a:xfrm>
            <a:off x="5002923" y="25249010"/>
            <a:ext cx="1613054" cy="447130"/>
          </a:xfrm>
          <a:prstGeom prst="roundRect">
            <a:avLst>
              <a:gd name="adj" fmla="val 7843"/>
            </a:avLst>
          </a:prstGeom>
          <a:solidFill>
            <a:schemeClr val="bg1"/>
          </a:solidFill>
          <a:ln w="28575" cmpd="dbl">
            <a:solidFill>
              <a:schemeClr val="accent4"/>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latin typeface="メイリオ" panose="020B0604030504040204" pitchFamily="50" charset="-128"/>
                <a:ea typeface="メイリオ" panose="020B0604030504040204" pitchFamily="50" charset="-128"/>
                <a:cs typeface="メイリオ" panose="020B0604030504040204" pitchFamily="50" charset="-128"/>
              </a:rPr>
              <a:t>４．単位暴露量を入力</a:t>
            </a:r>
          </a:p>
        </xdr:txBody>
      </xdr:sp>
      <xdr:sp macro="" textlink="">
        <xdr:nvSpPr>
          <xdr:cNvPr id="14" name="下矢印 13">
            <a:extLst>
              <a:ext uri="{FF2B5EF4-FFF2-40B4-BE49-F238E27FC236}">
                <a16:creationId xmlns:a16="http://schemas.microsoft.com/office/drawing/2014/main" id="{00000000-0008-0000-0200-00000E000000}"/>
              </a:ext>
            </a:extLst>
          </xdr:cNvPr>
          <xdr:cNvSpPr/>
        </xdr:nvSpPr>
        <xdr:spPr>
          <a:xfrm>
            <a:off x="1976166" y="24454801"/>
            <a:ext cx="759225" cy="390049"/>
          </a:xfrm>
          <a:prstGeom prst="downArrow">
            <a:avLst>
              <a:gd name="adj1" fmla="val 60962"/>
              <a:gd name="adj2" fmla="val 71154"/>
            </a:avLst>
          </a:prstGeom>
          <a:solidFill>
            <a:schemeClr val="bg1">
              <a:lumMod val="6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5" name="テキスト ボックス 14">
            <a:extLst>
              <a:ext uri="{FF2B5EF4-FFF2-40B4-BE49-F238E27FC236}">
                <a16:creationId xmlns:a16="http://schemas.microsoft.com/office/drawing/2014/main" id="{00000000-0008-0000-0200-00000F000000}"/>
              </a:ext>
            </a:extLst>
          </xdr:cNvPr>
          <xdr:cNvSpPr txBox="1"/>
        </xdr:nvSpPr>
        <xdr:spPr>
          <a:xfrm>
            <a:off x="1370373" y="24854364"/>
            <a:ext cx="1807789" cy="3669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右の条件に該当しない</a:t>
            </a:r>
          </a:p>
        </xdr:txBody>
      </xdr:sp>
      <xdr:sp macro="" textlink="">
        <xdr:nvSpPr>
          <xdr:cNvPr id="16" name="下矢印 15">
            <a:extLst>
              <a:ext uri="{FF2B5EF4-FFF2-40B4-BE49-F238E27FC236}">
                <a16:creationId xmlns:a16="http://schemas.microsoft.com/office/drawing/2014/main" id="{00000000-0008-0000-0200-000010000000}"/>
              </a:ext>
            </a:extLst>
          </xdr:cNvPr>
          <xdr:cNvSpPr/>
        </xdr:nvSpPr>
        <xdr:spPr>
          <a:xfrm>
            <a:off x="1976166" y="25234900"/>
            <a:ext cx="759225" cy="609600"/>
          </a:xfrm>
          <a:prstGeom prst="downArrow">
            <a:avLst>
              <a:gd name="adj1" fmla="val 60962"/>
              <a:gd name="adj2" fmla="val 42873"/>
            </a:avLst>
          </a:prstGeom>
          <a:solidFill>
            <a:schemeClr val="bg1">
              <a:lumMod val="6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7" name="角丸四角形 16">
            <a:extLst>
              <a:ext uri="{FF2B5EF4-FFF2-40B4-BE49-F238E27FC236}">
                <a16:creationId xmlns:a16="http://schemas.microsoft.com/office/drawing/2014/main" id="{00000000-0008-0000-0200-000011000000}"/>
              </a:ext>
            </a:extLst>
          </xdr:cNvPr>
          <xdr:cNvSpPr/>
        </xdr:nvSpPr>
        <xdr:spPr>
          <a:xfrm>
            <a:off x="1346936" y="26214837"/>
            <a:ext cx="2026496" cy="761072"/>
          </a:xfrm>
          <a:prstGeom prst="roundRect">
            <a:avLst>
              <a:gd name="adj" fmla="val 7843"/>
            </a:avLst>
          </a:prstGeom>
          <a:solidFill>
            <a:schemeClr val="bg1"/>
          </a:solidFill>
          <a:ln w="28575" cmpd="dbl">
            <a:solidFill>
              <a:schemeClr val="tx2"/>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latin typeface="メイリオ" panose="020B0604030504040204" pitchFamily="50" charset="-128"/>
                <a:ea typeface="メイリオ" panose="020B0604030504040204" pitchFamily="50" charset="-128"/>
                <a:cs typeface="メイリオ" panose="020B0604030504040204" pitchFamily="50" charset="-128"/>
              </a:rPr>
              <a:t>５．経皮吸収率を入力</a:t>
            </a:r>
          </a:p>
        </xdr:txBody>
      </xdr:sp>
      <xdr:sp macro="" textlink="">
        <xdr:nvSpPr>
          <xdr:cNvPr id="18" name="テキスト ボックス 17">
            <a:extLst>
              <a:ext uri="{FF2B5EF4-FFF2-40B4-BE49-F238E27FC236}">
                <a16:creationId xmlns:a16="http://schemas.microsoft.com/office/drawing/2014/main" id="{00000000-0008-0000-0200-000012000000}"/>
              </a:ext>
            </a:extLst>
          </xdr:cNvPr>
          <xdr:cNvSpPr txBox="1"/>
        </xdr:nvSpPr>
        <xdr:spPr>
          <a:xfrm>
            <a:off x="4483881" y="27296972"/>
            <a:ext cx="3330588" cy="7263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出力シートの防護装備「反復」「急性」の項目に</a:t>
            </a:r>
            <a:endParaRPr kumimoji="1" lang="en-US" altLang="ja-JP" sz="1100">
              <a:latin typeface="メイリオ" panose="020B0604030504040204" pitchFamily="50" charset="-128"/>
              <a:ea typeface="メイリオ" panose="020B0604030504040204" pitchFamily="50" charset="-128"/>
              <a:cs typeface="メイリオ" panose="020B0604030504040204" pitchFamily="50" charset="-128"/>
            </a:endParaRPr>
          </a:p>
          <a:p>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a:t>
            </a:r>
            <a:r>
              <a:rPr kumimoji="1" lang="en-US" altLang="ja-JP" sz="1100">
                <a:latin typeface="メイリオ" panose="020B0604030504040204" pitchFamily="50" charset="-128"/>
                <a:ea typeface="メイリオ" panose="020B0604030504040204" pitchFamily="50" charset="-128"/>
                <a:cs typeface="メイリオ" panose="020B0604030504040204" pitchFamily="50" charset="-128"/>
              </a:rPr>
              <a:t>ERROR</a:t>
            </a: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」が表示されている場合</a:t>
            </a:r>
          </a:p>
        </xdr:txBody>
      </xdr:sp>
      <xdr:sp macro="" textlink="">
        <xdr:nvSpPr>
          <xdr:cNvPr id="19" name="角丸四角形 18">
            <a:extLst>
              <a:ext uri="{FF2B5EF4-FFF2-40B4-BE49-F238E27FC236}">
                <a16:creationId xmlns:a16="http://schemas.microsoft.com/office/drawing/2014/main" id="{00000000-0008-0000-0200-000013000000}"/>
              </a:ext>
            </a:extLst>
          </xdr:cNvPr>
          <xdr:cNvSpPr/>
        </xdr:nvSpPr>
        <xdr:spPr>
          <a:xfrm>
            <a:off x="4673236" y="27891816"/>
            <a:ext cx="2873878" cy="447130"/>
          </a:xfrm>
          <a:prstGeom prst="roundRect">
            <a:avLst>
              <a:gd name="adj" fmla="val 7843"/>
            </a:avLst>
          </a:prstGeom>
          <a:solidFill>
            <a:schemeClr val="bg1"/>
          </a:solidFill>
          <a:ln w="28575" cmpd="dbl">
            <a:solidFill>
              <a:schemeClr val="accent3"/>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latin typeface="メイリオ" panose="020B0604030504040204" pitchFamily="50" charset="-128"/>
                <a:ea typeface="メイリオ" panose="020B0604030504040204" pitchFamily="50" charset="-128"/>
                <a:cs typeface="メイリオ" panose="020B0604030504040204" pitchFamily="50" charset="-128"/>
              </a:rPr>
              <a:t>６．栽培面積および作業面積を選択</a:t>
            </a:r>
          </a:p>
        </xdr:txBody>
      </xdr:sp>
      <xdr:sp macro="" textlink="">
        <xdr:nvSpPr>
          <xdr:cNvPr id="20" name="下矢印 19">
            <a:extLst>
              <a:ext uri="{FF2B5EF4-FFF2-40B4-BE49-F238E27FC236}">
                <a16:creationId xmlns:a16="http://schemas.microsoft.com/office/drawing/2014/main" id="{00000000-0008-0000-0200-000014000000}"/>
              </a:ext>
            </a:extLst>
          </xdr:cNvPr>
          <xdr:cNvSpPr/>
        </xdr:nvSpPr>
        <xdr:spPr>
          <a:xfrm>
            <a:off x="1985756" y="27297063"/>
            <a:ext cx="759225" cy="2930491"/>
          </a:xfrm>
          <a:prstGeom prst="downArrow">
            <a:avLst>
              <a:gd name="adj1" fmla="val 60962"/>
              <a:gd name="adj2" fmla="val 42018"/>
            </a:avLst>
          </a:prstGeom>
          <a:solidFill>
            <a:schemeClr val="bg1">
              <a:lumMod val="6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1" name="テキスト ボックス 20">
            <a:extLst>
              <a:ext uri="{FF2B5EF4-FFF2-40B4-BE49-F238E27FC236}">
                <a16:creationId xmlns:a16="http://schemas.microsoft.com/office/drawing/2014/main" id="{00000000-0008-0000-0200-000015000000}"/>
              </a:ext>
            </a:extLst>
          </xdr:cNvPr>
          <xdr:cNvSpPr txBox="1"/>
        </xdr:nvSpPr>
        <xdr:spPr>
          <a:xfrm>
            <a:off x="2697033" y="29342808"/>
            <a:ext cx="3412545" cy="3669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a:t>
            </a:r>
            <a:r>
              <a:rPr kumimoji="1" lang="en-US" altLang="ja-JP" sz="1100">
                <a:latin typeface="メイリオ" panose="020B0604030504040204" pitchFamily="50" charset="-128"/>
                <a:ea typeface="メイリオ" panose="020B0604030504040204" pitchFamily="50" charset="-128"/>
                <a:cs typeface="メイリオ" panose="020B0604030504040204" pitchFamily="50" charset="-128"/>
              </a:rPr>
              <a:t>AOEL</a:t>
            </a: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a:t>
            </a:r>
            <a:r>
              <a:rPr kumimoji="1" lang="en-US" altLang="ja-JP" sz="1100">
                <a:latin typeface="メイリオ" panose="020B0604030504040204" pitchFamily="50" charset="-128"/>
                <a:ea typeface="メイリオ" panose="020B0604030504040204" pitchFamily="50" charset="-128"/>
                <a:cs typeface="メイリオ" panose="020B0604030504040204" pitchFamily="50" charset="-128"/>
              </a:rPr>
              <a:t>AAOEL</a:t>
            </a: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が</a:t>
            </a:r>
            <a:r>
              <a:rPr kumimoji="1" lang="en-US" altLang="ja-JP" sz="1100">
                <a:latin typeface="メイリオ" panose="020B0604030504040204" pitchFamily="50" charset="-128"/>
                <a:ea typeface="メイリオ" panose="020B0604030504040204" pitchFamily="50" charset="-128"/>
                <a:cs typeface="メイリオ" panose="020B0604030504040204" pitchFamily="50" charset="-128"/>
              </a:rPr>
              <a:t>100</a:t>
            </a: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％を超えている場合</a:t>
            </a:r>
          </a:p>
        </xdr:txBody>
      </xdr:sp>
      <xdr:sp macro="" textlink="">
        <xdr:nvSpPr>
          <xdr:cNvPr id="22" name="角丸四角形 21">
            <a:extLst>
              <a:ext uri="{FF2B5EF4-FFF2-40B4-BE49-F238E27FC236}">
                <a16:creationId xmlns:a16="http://schemas.microsoft.com/office/drawing/2014/main" id="{00000000-0008-0000-0200-000016000000}"/>
              </a:ext>
            </a:extLst>
          </xdr:cNvPr>
          <xdr:cNvSpPr/>
        </xdr:nvSpPr>
        <xdr:spPr>
          <a:xfrm>
            <a:off x="4587164" y="29991535"/>
            <a:ext cx="1569093" cy="447130"/>
          </a:xfrm>
          <a:prstGeom prst="roundRect">
            <a:avLst>
              <a:gd name="adj" fmla="val 7843"/>
            </a:avLst>
          </a:prstGeom>
          <a:solidFill>
            <a:schemeClr val="bg1"/>
          </a:solidFill>
          <a:ln w="28575" cmpd="dbl">
            <a:solidFill>
              <a:schemeClr val="tx2"/>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latin typeface="メイリオ" panose="020B0604030504040204" pitchFamily="50" charset="-128"/>
                <a:ea typeface="メイリオ" panose="020B0604030504040204" pitchFamily="50" charset="-128"/>
                <a:cs typeface="メイリオ" panose="020B0604030504040204" pitchFamily="50" charset="-128"/>
              </a:rPr>
              <a:t>７．防護装備を選択</a:t>
            </a:r>
          </a:p>
        </xdr:txBody>
      </xdr:sp>
      <xdr:sp macro="" textlink="">
        <xdr:nvSpPr>
          <xdr:cNvPr id="23" name="テキスト ボックス 22">
            <a:extLst>
              <a:ext uri="{FF2B5EF4-FFF2-40B4-BE49-F238E27FC236}">
                <a16:creationId xmlns:a16="http://schemas.microsoft.com/office/drawing/2014/main" id="{00000000-0008-0000-0200-000017000000}"/>
              </a:ext>
            </a:extLst>
          </xdr:cNvPr>
          <xdr:cNvSpPr txBox="1"/>
        </xdr:nvSpPr>
        <xdr:spPr>
          <a:xfrm>
            <a:off x="994576" y="30103880"/>
            <a:ext cx="2543715" cy="101690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algn="ct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防護装備なしのときの暴露予測量の</a:t>
            </a:r>
            <a:endParaRPr kumimoji="1" lang="en-US" altLang="ja-JP" sz="1100">
              <a:latin typeface="メイリオ" panose="020B0604030504040204" pitchFamily="50" charset="-128"/>
              <a:ea typeface="メイリオ" panose="020B0604030504040204" pitchFamily="50" charset="-128"/>
              <a:cs typeface="メイリオ" panose="020B0604030504040204" pitchFamily="50" charset="-128"/>
            </a:endParaRPr>
          </a:p>
          <a:p>
            <a:pPr algn="ctr"/>
            <a:r>
              <a:rPr kumimoji="1" lang="en-US" altLang="ja-JP" sz="1100">
                <a:latin typeface="メイリオ" panose="020B0604030504040204" pitchFamily="50" charset="-128"/>
                <a:ea typeface="メイリオ" panose="020B0604030504040204" pitchFamily="50" charset="-128"/>
                <a:cs typeface="メイリオ" panose="020B0604030504040204" pitchFamily="50" charset="-128"/>
              </a:rPr>
              <a:t>AOEL</a:t>
            </a: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および</a:t>
            </a:r>
            <a:r>
              <a:rPr kumimoji="1" lang="en-US" altLang="ja-JP" sz="1100">
                <a:latin typeface="メイリオ" panose="020B0604030504040204" pitchFamily="50" charset="-128"/>
                <a:ea typeface="メイリオ" panose="020B0604030504040204" pitchFamily="50" charset="-128"/>
                <a:cs typeface="メイリオ" panose="020B0604030504040204" pitchFamily="50" charset="-128"/>
              </a:rPr>
              <a:t>AAOEL</a:t>
            </a: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占有率</a:t>
            </a:r>
            <a:endParaRPr kumimoji="1" lang="en-US" altLang="ja-JP" sz="1100">
              <a:latin typeface="メイリオ" panose="020B0604030504040204" pitchFamily="50" charset="-128"/>
              <a:ea typeface="メイリオ" panose="020B0604030504040204" pitchFamily="50" charset="-128"/>
              <a:cs typeface="メイリオ" panose="020B0604030504040204" pitchFamily="50" charset="-128"/>
            </a:endParaRPr>
          </a:p>
          <a:p>
            <a:pPr algn="ct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a:t>
            </a:r>
            <a:r>
              <a:rPr kumimoji="1" lang="en-US" altLang="ja-JP" sz="1100">
                <a:latin typeface="メイリオ" panose="020B0604030504040204" pitchFamily="50" charset="-128"/>
                <a:ea typeface="メイリオ" panose="020B0604030504040204" pitchFamily="50" charset="-128"/>
                <a:cs typeface="メイリオ" panose="020B0604030504040204" pitchFamily="50" charset="-128"/>
              </a:rPr>
              <a:t>AOEL</a:t>
            </a: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a:t>
            </a:r>
            <a:r>
              <a:rPr kumimoji="1" lang="en-US" altLang="ja-JP" sz="1100">
                <a:latin typeface="メイリオ" panose="020B0604030504040204" pitchFamily="50" charset="-128"/>
                <a:ea typeface="メイリオ" panose="020B0604030504040204" pitchFamily="50" charset="-128"/>
                <a:cs typeface="メイリオ" panose="020B0604030504040204" pitchFamily="50" charset="-128"/>
              </a:rPr>
              <a:t>AAOEL</a:t>
            </a: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）が</a:t>
            </a:r>
            <a:r>
              <a:rPr kumimoji="1" lang="en-US" altLang="ja-JP" sz="1100">
                <a:latin typeface="メイリオ" panose="020B0604030504040204" pitchFamily="50" charset="-128"/>
                <a:ea typeface="メイリオ" panose="020B0604030504040204" pitchFamily="50" charset="-128"/>
                <a:cs typeface="メイリオ" panose="020B0604030504040204" pitchFamily="50" charset="-128"/>
              </a:rPr>
              <a:t>100</a:t>
            </a: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％未満</a:t>
            </a:r>
          </a:p>
        </xdr:txBody>
      </xdr:sp>
      <xdr:sp macro="" textlink="">
        <xdr:nvSpPr>
          <xdr:cNvPr id="24" name="下矢印 23">
            <a:extLst>
              <a:ext uri="{FF2B5EF4-FFF2-40B4-BE49-F238E27FC236}">
                <a16:creationId xmlns:a16="http://schemas.microsoft.com/office/drawing/2014/main" id="{00000000-0008-0000-0200-000018000000}"/>
              </a:ext>
            </a:extLst>
          </xdr:cNvPr>
          <xdr:cNvSpPr/>
        </xdr:nvSpPr>
        <xdr:spPr>
          <a:xfrm>
            <a:off x="1995346" y="31140841"/>
            <a:ext cx="759225" cy="883003"/>
          </a:xfrm>
          <a:prstGeom prst="downArrow">
            <a:avLst>
              <a:gd name="adj1" fmla="val 60962"/>
              <a:gd name="adj2" fmla="val 38562"/>
            </a:avLst>
          </a:prstGeom>
          <a:solidFill>
            <a:schemeClr val="bg1">
              <a:lumMod val="6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5" name="下矢印 24">
            <a:extLst>
              <a:ext uri="{FF2B5EF4-FFF2-40B4-BE49-F238E27FC236}">
                <a16:creationId xmlns:a16="http://schemas.microsoft.com/office/drawing/2014/main" id="{00000000-0008-0000-0200-000019000000}"/>
              </a:ext>
            </a:extLst>
          </xdr:cNvPr>
          <xdr:cNvSpPr/>
        </xdr:nvSpPr>
        <xdr:spPr>
          <a:xfrm>
            <a:off x="5926219" y="31659858"/>
            <a:ext cx="751288" cy="361509"/>
          </a:xfrm>
          <a:prstGeom prst="downArrow">
            <a:avLst>
              <a:gd name="adj1" fmla="val 49534"/>
              <a:gd name="adj2" fmla="val 50464"/>
            </a:avLst>
          </a:prstGeom>
          <a:solidFill>
            <a:schemeClr val="bg1">
              <a:lumMod val="6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6" name="テキスト ボックス 25">
            <a:extLst>
              <a:ext uri="{FF2B5EF4-FFF2-40B4-BE49-F238E27FC236}">
                <a16:creationId xmlns:a16="http://schemas.microsoft.com/office/drawing/2014/main" id="{00000000-0008-0000-0200-00001A000000}"/>
              </a:ext>
            </a:extLst>
          </xdr:cNvPr>
          <xdr:cNvSpPr txBox="1"/>
        </xdr:nvSpPr>
        <xdr:spPr>
          <a:xfrm>
            <a:off x="4125056" y="31094361"/>
            <a:ext cx="4250942" cy="69610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リスク低減措置後の暴露予測量の</a:t>
            </a:r>
            <a:r>
              <a:rPr kumimoji="1" lang="en-US" altLang="ja-JP" sz="1100">
                <a:latin typeface="メイリオ" panose="020B0604030504040204" pitchFamily="50" charset="-128"/>
                <a:ea typeface="メイリオ" panose="020B0604030504040204" pitchFamily="50" charset="-128"/>
                <a:cs typeface="メイリオ" panose="020B0604030504040204" pitchFamily="50" charset="-128"/>
              </a:rPr>
              <a:t>AOEL</a:t>
            </a: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および</a:t>
            </a:r>
            <a:r>
              <a:rPr kumimoji="1" lang="en-US" altLang="ja-JP" sz="1100">
                <a:latin typeface="メイリオ" panose="020B0604030504040204" pitchFamily="50" charset="-128"/>
                <a:ea typeface="メイリオ" panose="020B0604030504040204" pitchFamily="50" charset="-128"/>
                <a:cs typeface="メイリオ" panose="020B0604030504040204" pitchFamily="50" charset="-128"/>
              </a:rPr>
              <a:t>AAOEL</a:t>
            </a: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占有率</a:t>
            </a:r>
            <a:endParaRPr kumimoji="1" lang="en-US" altLang="ja-JP" sz="1100">
              <a:latin typeface="メイリオ" panose="020B0604030504040204" pitchFamily="50" charset="-128"/>
              <a:ea typeface="メイリオ" panose="020B0604030504040204" pitchFamily="50" charset="-128"/>
              <a:cs typeface="メイリオ" panose="020B0604030504040204" pitchFamily="50" charset="-128"/>
            </a:endParaRPr>
          </a:p>
          <a:p>
            <a:pPr algn="ct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a:t>
            </a:r>
            <a:r>
              <a:rPr kumimoji="1" lang="en-US" altLang="ja-JP" sz="1100">
                <a:latin typeface="メイリオ" panose="020B0604030504040204" pitchFamily="50" charset="-128"/>
                <a:ea typeface="メイリオ" panose="020B0604030504040204" pitchFamily="50" charset="-128"/>
                <a:cs typeface="メイリオ" panose="020B0604030504040204" pitchFamily="50" charset="-128"/>
              </a:rPr>
              <a:t>AOEL</a:t>
            </a: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a:t>
            </a:r>
            <a:r>
              <a:rPr kumimoji="1" lang="en-US" altLang="ja-JP" sz="1100">
                <a:latin typeface="メイリオ" panose="020B0604030504040204" pitchFamily="50" charset="-128"/>
                <a:ea typeface="メイリオ" panose="020B0604030504040204" pitchFamily="50" charset="-128"/>
                <a:cs typeface="メイリオ" panose="020B0604030504040204" pitchFamily="50" charset="-128"/>
              </a:rPr>
              <a:t>AAOEL</a:t>
            </a: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）が</a:t>
            </a:r>
            <a:r>
              <a:rPr kumimoji="1" lang="en-US" altLang="ja-JP" sz="1100">
                <a:latin typeface="メイリオ" panose="020B0604030504040204" pitchFamily="50" charset="-128"/>
                <a:ea typeface="メイリオ" panose="020B0604030504040204" pitchFamily="50" charset="-128"/>
                <a:cs typeface="メイリオ" panose="020B0604030504040204" pitchFamily="50" charset="-128"/>
              </a:rPr>
              <a:t>100</a:t>
            </a: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％未満になった</a:t>
            </a:r>
          </a:p>
        </xdr:txBody>
      </xdr:sp>
      <xdr:sp macro="" textlink="">
        <xdr:nvSpPr>
          <xdr:cNvPr id="27" name="角丸四角形 26">
            <a:extLst>
              <a:ext uri="{FF2B5EF4-FFF2-40B4-BE49-F238E27FC236}">
                <a16:creationId xmlns:a16="http://schemas.microsoft.com/office/drawing/2014/main" id="{00000000-0008-0000-0200-00001B000000}"/>
              </a:ext>
            </a:extLst>
          </xdr:cNvPr>
          <xdr:cNvSpPr/>
        </xdr:nvSpPr>
        <xdr:spPr>
          <a:xfrm>
            <a:off x="928688" y="32095882"/>
            <a:ext cx="6586099" cy="358065"/>
          </a:xfrm>
          <a:prstGeom prst="roundRect">
            <a:avLst>
              <a:gd name="adj" fmla="val 7843"/>
            </a:avLst>
          </a:prstGeom>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kumimoji="1" lang="en-US" altLang="ja-JP" sz="1100">
                <a:solidFill>
                  <a:schemeClr val="tx1"/>
                </a:solidFill>
                <a:latin typeface="メイリオ" panose="020B0604030504040204" pitchFamily="50" charset="-128"/>
                <a:ea typeface="メイリオ" panose="020B0604030504040204" pitchFamily="50" charset="-128"/>
                <a:cs typeface="メイリオ" panose="020B0604030504040204" pitchFamily="50" charset="-128"/>
              </a:rPr>
              <a:t>9</a:t>
            </a:r>
            <a:r>
              <a:rPr kumimoji="1" lang="ja-JP" altLang="en-US" sz="1100">
                <a:solidFill>
                  <a:schemeClr val="tx1"/>
                </a:solidFill>
                <a:latin typeface="メイリオ" panose="020B0604030504040204" pitchFamily="50" charset="-128"/>
                <a:ea typeface="メイリオ" panose="020B0604030504040204" pitchFamily="50" charset="-128"/>
                <a:cs typeface="メイリオ" panose="020B0604030504040204" pitchFamily="50" charset="-128"/>
              </a:rPr>
              <a:t>．入力終わり</a:t>
            </a:r>
            <a:endParaRPr kumimoji="1" lang="en-US" altLang="ja-JP" sz="1100">
              <a:solidFill>
                <a:schemeClr val="tx1"/>
              </a:solidFill>
              <a:latin typeface="メイリオ" panose="020B0604030504040204" pitchFamily="50" charset="-128"/>
              <a:ea typeface="メイリオ" panose="020B0604030504040204" pitchFamily="50" charset="-128"/>
              <a:cs typeface="メイリオ" panose="020B0604030504040204" pitchFamily="50" charset="-128"/>
            </a:endParaRPr>
          </a:p>
        </xdr:txBody>
      </xdr:sp>
      <xdr:sp macro="" textlink="">
        <xdr:nvSpPr>
          <xdr:cNvPr id="28" name="テキスト ボックス 27">
            <a:extLst>
              <a:ext uri="{FF2B5EF4-FFF2-40B4-BE49-F238E27FC236}">
                <a16:creationId xmlns:a16="http://schemas.microsoft.com/office/drawing/2014/main" id="{00000000-0008-0000-0200-00001C000000}"/>
              </a:ext>
            </a:extLst>
          </xdr:cNvPr>
          <xdr:cNvSpPr txBox="1"/>
        </xdr:nvSpPr>
        <xdr:spPr>
          <a:xfrm>
            <a:off x="448862" y="20626110"/>
            <a:ext cx="1448222" cy="3669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作業フローチャート</a:t>
            </a:r>
          </a:p>
        </xdr:txBody>
      </xdr:sp>
      <xdr:sp macro="" textlink="">
        <xdr:nvSpPr>
          <xdr:cNvPr id="29" name="テキスト ボックス 28">
            <a:extLst>
              <a:ext uri="{FF2B5EF4-FFF2-40B4-BE49-F238E27FC236}">
                <a16:creationId xmlns:a16="http://schemas.microsoft.com/office/drawing/2014/main" id="{00000000-0008-0000-0200-00001D000000}"/>
              </a:ext>
            </a:extLst>
          </xdr:cNvPr>
          <xdr:cNvSpPr txBox="1"/>
        </xdr:nvSpPr>
        <xdr:spPr>
          <a:xfrm>
            <a:off x="1033088" y="28676871"/>
            <a:ext cx="2682088" cy="366960"/>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計算結果の項目に「</a:t>
            </a:r>
            <a:r>
              <a:rPr kumimoji="1" lang="en-US" altLang="ja-JP" sz="1100">
                <a:latin typeface="メイリオ" panose="020B0604030504040204" pitchFamily="50" charset="-128"/>
                <a:ea typeface="メイリオ" panose="020B0604030504040204" pitchFamily="50" charset="-128"/>
                <a:cs typeface="メイリオ" panose="020B0604030504040204" pitchFamily="50" charset="-128"/>
              </a:rPr>
              <a:t>ERROR</a:t>
            </a: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」なし</a:t>
            </a:r>
          </a:p>
        </xdr:txBody>
      </xdr:sp>
      <xdr:sp macro="" textlink="">
        <xdr:nvSpPr>
          <xdr:cNvPr id="30" name="曲折矢印 29">
            <a:extLst>
              <a:ext uri="{FF2B5EF4-FFF2-40B4-BE49-F238E27FC236}">
                <a16:creationId xmlns:a16="http://schemas.microsoft.com/office/drawing/2014/main" id="{00000000-0008-0000-0200-00001E000000}"/>
              </a:ext>
            </a:extLst>
          </xdr:cNvPr>
          <xdr:cNvSpPr/>
        </xdr:nvSpPr>
        <xdr:spPr>
          <a:xfrm rot="5400000">
            <a:off x="4309184" y="27548989"/>
            <a:ext cx="442369" cy="3896817"/>
          </a:xfrm>
          <a:prstGeom prst="bentArrow">
            <a:avLst>
              <a:gd name="adj1" fmla="val 31742"/>
              <a:gd name="adj2" fmla="val 40730"/>
              <a:gd name="adj3" fmla="val 38483"/>
              <a:gd name="adj4" fmla="val 43750"/>
            </a:avLst>
          </a:prstGeom>
          <a:solidFill>
            <a:schemeClr val="bg1">
              <a:lumMod val="6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sp macro="" textlink="">
        <xdr:nvSpPr>
          <xdr:cNvPr id="31" name="曲折矢印 30">
            <a:extLst>
              <a:ext uri="{FF2B5EF4-FFF2-40B4-BE49-F238E27FC236}">
                <a16:creationId xmlns:a16="http://schemas.microsoft.com/office/drawing/2014/main" id="{00000000-0008-0000-0200-00001F000000}"/>
              </a:ext>
            </a:extLst>
          </xdr:cNvPr>
          <xdr:cNvSpPr/>
        </xdr:nvSpPr>
        <xdr:spPr>
          <a:xfrm rot="5400000">
            <a:off x="4611800" y="23239305"/>
            <a:ext cx="492122" cy="2178276"/>
          </a:xfrm>
          <a:prstGeom prst="bentArrow">
            <a:avLst>
              <a:gd name="adj1" fmla="val 27323"/>
              <a:gd name="adj2" fmla="val 26158"/>
              <a:gd name="adj3" fmla="val 28051"/>
              <a:gd name="adj4" fmla="val 41330"/>
            </a:avLst>
          </a:prstGeom>
          <a:solidFill>
            <a:schemeClr val="bg1">
              <a:lumMod val="6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sp macro="" textlink="">
        <xdr:nvSpPr>
          <xdr:cNvPr id="32" name="曲折矢印 31">
            <a:extLst>
              <a:ext uri="{FF2B5EF4-FFF2-40B4-BE49-F238E27FC236}">
                <a16:creationId xmlns:a16="http://schemas.microsoft.com/office/drawing/2014/main" id="{00000000-0008-0000-0200-000020000000}"/>
              </a:ext>
            </a:extLst>
          </xdr:cNvPr>
          <xdr:cNvSpPr/>
        </xdr:nvSpPr>
        <xdr:spPr>
          <a:xfrm rot="10800000">
            <a:off x="3832223" y="25824655"/>
            <a:ext cx="2067681" cy="543723"/>
          </a:xfrm>
          <a:prstGeom prst="bentArrow">
            <a:avLst>
              <a:gd name="adj1" fmla="val 21076"/>
              <a:gd name="adj2" fmla="val 26472"/>
              <a:gd name="adj3" fmla="val 29951"/>
              <a:gd name="adj4" fmla="val 43750"/>
            </a:avLst>
          </a:prstGeom>
          <a:solidFill>
            <a:schemeClr val="bg1">
              <a:lumMod val="6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sp macro="" textlink="">
        <xdr:nvSpPr>
          <xdr:cNvPr id="33" name="曲折矢印 32">
            <a:extLst>
              <a:ext uri="{FF2B5EF4-FFF2-40B4-BE49-F238E27FC236}">
                <a16:creationId xmlns:a16="http://schemas.microsoft.com/office/drawing/2014/main" id="{00000000-0008-0000-0200-000021000000}"/>
              </a:ext>
            </a:extLst>
          </xdr:cNvPr>
          <xdr:cNvSpPr/>
        </xdr:nvSpPr>
        <xdr:spPr>
          <a:xfrm rot="5400000">
            <a:off x="4003671" y="26476328"/>
            <a:ext cx="542930" cy="993774"/>
          </a:xfrm>
          <a:prstGeom prst="bentArrow">
            <a:avLst>
              <a:gd name="adj1" fmla="val 18735"/>
              <a:gd name="adj2" fmla="val 20896"/>
              <a:gd name="adj3" fmla="val 27774"/>
              <a:gd name="adj4" fmla="val 43750"/>
            </a:avLst>
          </a:prstGeom>
          <a:solidFill>
            <a:schemeClr val="bg1">
              <a:lumMod val="6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sp macro="" textlink="">
        <xdr:nvSpPr>
          <xdr:cNvPr id="34" name="曲折矢印 33">
            <a:extLst>
              <a:ext uri="{FF2B5EF4-FFF2-40B4-BE49-F238E27FC236}">
                <a16:creationId xmlns:a16="http://schemas.microsoft.com/office/drawing/2014/main" id="{00000000-0008-0000-0200-000022000000}"/>
              </a:ext>
            </a:extLst>
          </xdr:cNvPr>
          <xdr:cNvSpPr/>
        </xdr:nvSpPr>
        <xdr:spPr>
          <a:xfrm rot="10800000">
            <a:off x="3625849" y="28566259"/>
            <a:ext cx="1108073" cy="409575"/>
          </a:xfrm>
          <a:prstGeom prst="bentArrow">
            <a:avLst>
              <a:gd name="adj1" fmla="val 28325"/>
              <a:gd name="adj2" fmla="val 35019"/>
              <a:gd name="adj3" fmla="val 32956"/>
              <a:gd name="adj4" fmla="val 43750"/>
            </a:avLst>
          </a:prstGeom>
          <a:solidFill>
            <a:schemeClr val="bg1">
              <a:lumMod val="6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sp macro="" textlink="">
        <xdr:nvSpPr>
          <xdr:cNvPr id="35" name="下矢印 34">
            <a:extLst>
              <a:ext uri="{FF2B5EF4-FFF2-40B4-BE49-F238E27FC236}">
                <a16:creationId xmlns:a16="http://schemas.microsoft.com/office/drawing/2014/main" id="{00000000-0008-0000-0200-000023000000}"/>
              </a:ext>
            </a:extLst>
          </xdr:cNvPr>
          <xdr:cNvSpPr/>
        </xdr:nvSpPr>
        <xdr:spPr>
          <a:xfrm>
            <a:off x="5923907" y="30790821"/>
            <a:ext cx="758368" cy="358632"/>
          </a:xfrm>
          <a:prstGeom prst="downArrow">
            <a:avLst>
              <a:gd name="adj1" fmla="val 49534"/>
              <a:gd name="adj2" fmla="val 50464"/>
            </a:avLst>
          </a:prstGeom>
          <a:solidFill>
            <a:schemeClr val="bg1">
              <a:lumMod val="6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36" name="角丸四角形 35">
            <a:extLst>
              <a:ext uri="{FF2B5EF4-FFF2-40B4-BE49-F238E27FC236}">
                <a16:creationId xmlns:a16="http://schemas.microsoft.com/office/drawing/2014/main" id="{00000000-0008-0000-0200-000024000000}"/>
              </a:ext>
            </a:extLst>
          </xdr:cNvPr>
          <xdr:cNvSpPr/>
        </xdr:nvSpPr>
        <xdr:spPr>
          <a:xfrm>
            <a:off x="1020535" y="21313322"/>
            <a:ext cx="2608165" cy="674270"/>
          </a:xfrm>
          <a:prstGeom prst="roundRect">
            <a:avLst>
              <a:gd name="adj" fmla="val 7843"/>
            </a:avLst>
          </a:prstGeom>
          <a:solidFill>
            <a:schemeClr val="bg1"/>
          </a:solidFill>
          <a:ln w="28575" cmpd="dbl">
            <a:solidFill>
              <a:schemeClr val="accent6"/>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latin typeface="メイリオ" panose="020B0604030504040204" pitchFamily="50" charset="-128"/>
                <a:ea typeface="メイリオ" panose="020B0604030504040204" pitchFamily="50" charset="-128"/>
                <a:cs typeface="メイリオ" panose="020B0604030504040204" pitchFamily="50" charset="-128"/>
              </a:rPr>
              <a:t>１．除草剤か否かを選択</a:t>
            </a:r>
          </a:p>
        </xdr:txBody>
      </xdr:sp>
      <xdr:sp macro="" textlink="">
        <xdr:nvSpPr>
          <xdr:cNvPr id="37" name="下矢印 36">
            <a:extLst>
              <a:ext uri="{FF2B5EF4-FFF2-40B4-BE49-F238E27FC236}">
                <a16:creationId xmlns:a16="http://schemas.microsoft.com/office/drawing/2014/main" id="{00000000-0008-0000-0200-000025000000}"/>
              </a:ext>
            </a:extLst>
          </xdr:cNvPr>
          <xdr:cNvSpPr/>
        </xdr:nvSpPr>
        <xdr:spPr>
          <a:xfrm>
            <a:off x="1895929" y="22061714"/>
            <a:ext cx="758368" cy="394351"/>
          </a:xfrm>
          <a:prstGeom prst="downArrow">
            <a:avLst>
              <a:gd name="adj1" fmla="val 60962"/>
              <a:gd name="adj2" fmla="val 71154"/>
            </a:avLst>
          </a:prstGeom>
          <a:solidFill>
            <a:schemeClr val="bg1">
              <a:lumMod val="6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38" name="テキスト ボックス 37">
            <a:extLst>
              <a:ext uri="{FF2B5EF4-FFF2-40B4-BE49-F238E27FC236}">
                <a16:creationId xmlns:a16="http://schemas.microsoft.com/office/drawing/2014/main" id="{00000000-0008-0000-0200-000026000000}"/>
              </a:ext>
            </a:extLst>
          </xdr:cNvPr>
          <xdr:cNvSpPr txBox="1"/>
        </xdr:nvSpPr>
        <xdr:spPr>
          <a:xfrm>
            <a:off x="3851956" y="21337134"/>
            <a:ext cx="4665951" cy="714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l"/>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ファイルを開くと同時に質問ボックスが現れるが、もし現れなかったときは入力シート青色の「除草剤</a:t>
            </a:r>
            <a:r>
              <a:rPr kumimoji="1" lang="en-US" altLang="ja-JP" sz="1100">
                <a:latin typeface="メイリオ" panose="020B0604030504040204" pitchFamily="50" charset="-128"/>
                <a:ea typeface="メイリオ" panose="020B0604030504040204" pitchFamily="50" charset="-128"/>
                <a:cs typeface="メイリオ" panose="020B0604030504040204" pitchFamily="50" charset="-128"/>
              </a:rPr>
              <a:t>_</a:t>
            </a: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選択」ボタンを押す。</a:t>
            </a:r>
          </a:p>
        </xdr:txBody>
      </xdr:sp>
      <xdr:sp macro="" textlink="">
        <xdr:nvSpPr>
          <xdr:cNvPr id="39" name="テキスト ボックス 38">
            <a:extLst>
              <a:ext uri="{FF2B5EF4-FFF2-40B4-BE49-F238E27FC236}">
                <a16:creationId xmlns:a16="http://schemas.microsoft.com/office/drawing/2014/main" id="{00000000-0008-0000-0200-000027000000}"/>
              </a:ext>
            </a:extLst>
          </xdr:cNvPr>
          <xdr:cNvSpPr txBox="1"/>
        </xdr:nvSpPr>
        <xdr:spPr>
          <a:xfrm>
            <a:off x="489511" y="21760654"/>
            <a:ext cx="459741" cy="220829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none" rtlCol="0" anchor="t">
            <a:spAutoFit/>
          </a:bodyPr>
          <a:lstStyle/>
          <a:p>
            <a:r>
              <a:rPr kumimoji="1" lang="ja-JP" altLang="en-US" sz="1100" b="1">
                <a:latin typeface="メイリオ" panose="020B0604030504040204" pitchFamily="50" charset="-128"/>
                <a:ea typeface="メイリオ" panose="020B0604030504040204" pitchFamily="50" charset="-128"/>
                <a:cs typeface="メイリオ" panose="020B0604030504040204" pitchFamily="50" charset="-128"/>
              </a:rPr>
              <a:t>入　力　シ　ー　ト</a:t>
            </a:r>
          </a:p>
        </xdr:txBody>
      </xdr:sp>
      <xdr:sp macro="" textlink="">
        <xdr:nvSpPr>
          <xdr:cNvPr id="40" name="テキスト ボックス 39">
            <a:extLst>
              <a:ext uri="{FF2B5EF4-FFF2-40B4-BE49-F238E27FC236}">
                <a16:creationId xmlns:a16="http://schemas.microsoft.com/office/drawing/2014/main" id="{00000000-0008-0000-0200-000028000000}"/>
              </a:ext>
            </a:extLst>
          </xdr:cNvPr>
          <xdr:cNvSpPr txBox="1"/>
        </xdr:nvSpPr>
        <xdr:spPr>
          <a:xfrm>
            <a:off x="4168735" y="24800715"/>
            <a:ext cx="431528" cy="83292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none" rtlCol="0" anchor="t">
            <a:spAutoFit/>
          </a:bodyPr>
          <a:lstStyle/>
          <a:p>
            <a:r>
              <a:rPr kumimoji="1" lang="ja-JP" altLang="en-US" sz="1100" b="1">
                <a:latin typeface="メイリオ" panose="020B0604030504040204" pitchFamily="50" charset="-128"/>
                <a:ea typeface="メイリオ" panose="020B0604030504040204" pitchFamily="50" charset="-128"/>
                <a:cs typeface="メイリオ" panose="020B0604030504040204" pitchFamily="50" charset="-128"/>
              </a:rPr>
              <a:t>補助１</a:t>
            </a:r>
          </a:p>
        </xdr:txBody>
      </xdr:sp>
      <xdr:sp macro="" textlink="">
        <xdr:nvSpPr>
          <xdr:cNvPr id="41" name="テキスト ボックス 40">
            <a:extLst>
              <a:ext uri="{FF2B5EF4-FFF2-40B4-BE49-F238E27FC236}">
                <a16:creationId xmlns:a16="http://schemas.microsoft.com/office/drawing/2014/main" id="{00000000-0008-0000-0200-000029000000}"/>
              </a:ext>
            </a:extLst>
          </xdr:cNvPr>
          <xdr:cNvSpPr txBox="1"/>
        </xdr:nvSpPr>
        <xdr:spPr>
          <a:xfrm>
            <a:off x="536265" y="25949274"/>
            <a:ext cx="726614" cy="12208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none" rtlCol="0" anchor="ctr">
            <a:spAutoFit/>
          </a:bodyPr>
          <a:lstStyle/>
          <a:p>
            <a:pPr algn="ctr"/>
            <a:r>
              <a:rPr kumimoji="1" lang="ja-JP" altLang="en-US" sz="1100" b="1">
                <a:latin typeface="メイリオ" panose="020B0604030504040204" pitchFamily="50" charset="-128"/>
                <a:ea typeface="メイリオ" panose="020B0604030504040204" pitchFamily="50" charset="-128"/>
                <a:cs typeface="メイリオ" panose="020B0604030504040204" pitchFamily="50" charset="-128"/>
              </a:rPr>
              <a:t>出力シート</a:t>
            </a:r>
            <a:endParaRPr kumimoji="1" lang="en-US" altLang="ja-JP" sz="1100" b="1">
              <a:latin typeface="メイリオ" panose="020B0604030504040204" pitchFamily="50" charset="-128"/>
              <a:ea typeface="メイリオ" panose="020B0604030504040204" pitchFamily="50" charset="-128"/>
              <a:cs typeface="メイリオ" panose="020B0604030504040204" pitchFamily="50" charset="-128"/>
            </a:endParaRPr>
          </a:p>
          <a:p>
            <a:pPr algn="ctr"/>
            <a:r>
              <a:rPr kumimoji="1" lang="ja-JP" altLang="en-US" sz="1100" b="1">
                <a:latin typeface="メイリオ" panose="020B0604030504040204" pitchFamily="50" charset="-128"/>
                <a:ea typeface="メイリオ" panose="020B0604030504040204" pitchFamily="50" charset="-128"/>
                <a:cs typeface="メイリオ" panose="020B0604030504040204" pitchFamily="50" charset="-128"/>
              </a:rPr>
              <a:t>　（主要）</a:t>
            </a:r>
          </a:p>
        </xdr:txBody>
      </xdr:sp>
      <xdr:sp macro="" textlink="">
        <xdr:nvSpPr>
          <xdr:cNvPr id="42" name="テキスト ボックス 41">
            <a:extLst>
              <a:ext uri="{FF2B5EF4-FFF2-40B4-BE49-F238E27FC236}">
                <a16:creationId xmlns:a16="http://schemas.microsoft.com/office/drawing/2014/main" id="{00000000-0008-0000-0200-00002A000000}"/>
              </a:ext>
            </a:extLst>
          </xdr:cNvPr>
          <xdr:cNvSpPr txBox="1"/>
        </xdr:nvSpPr>
        <xdr:spPr>
          <a:xfrm>
            <a:off x="3680831" y="27574359"/>
            <a:ext cx="953466" cy="83292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none" rtlCol="0" anchor="ctr">
            <a:spAutoFit/>
          </a:bodyPr>
          <a:lstStyle/>
          <a:p>
            <a:pPr algn="ctr"/>
            <a:r>
              <a:rPr kumimoji="1" lang="ja-JP" altLang="en-US" sz="1100" b="1">
                <a:latin typeface="メイリオ" panose="020B0604030504040204" pitchFamily="50" charset="-128"/>
                <a:ea typeface="メイリオ" panose="020B0604030504040204" pitchFamily="50" charset="-128"/>
                <a:cs typeface="メイリオ" panose="020B0604030504040204" pitchFamily="50" charset="-128"/>
              </a:rPr>
              <a:t>作物名</a:t>
            </a:r>
            <a:endParaRPr kumimoji="1" lang="en-US" altLang="ja-JP" sz="1100" b="1">
              <a:latin typeface="メイリオ" panose="020B0604030504040204" pitchFamily="50" charset="-128"/>
              <a:ea typeface="メイリオ" panose="020B0604030504040204" pitchFamily="50" charset="-128"/>
              <a:cs typeface="メイリオ" panose="020B0604030504040204" pitchFamily="50" charset="-128"/>
            </a:endParaRPr>
          </a:p>
          <a:p>
            <a:pPr algn="ctr"/>
            <a:r>
              <a:rPr kumimoji="1" lang="ja-JP" altLang="en-US" sz="1100" b="1">
                <a:latin typeface="メイリオ" panose="020B0604030504040204" pitchFamily="50" charset="-128"/>
                <a:ea typeface="メイリオ" panose="020B0604030504040204" pitchFamily="50" charset="-128"/>
                <a:cs typeface="メイリオ" panose="020B0604030504040204" pitchFamily="50" charset="-128"/>
              </a:rPr>
              <a:t>エラー</a:t>
            </a:r>
            <a:endParaRPr kumimoji="1" lang="en-US" altLang="ja-JP" sz="1100" b="1">
              <a:latin typeface="メイリオ" panose="020B0604030504040204" pitchFamily="50" charset="-128"/>
              <a:ea typeface="メイリオ" panose="020B0604030504040204" pitchFamily="50" charset="-128"/>
              <a:cs typeface="メイリオ" panose="020B0604030504040204" pitchFamily="50" charset="-128"/>
            </a:endParaRPr>
          </a:p>
          <a:p>
            <a:pPr algn="ctr"/>
            <a:r>
              <a:rPr kumimoji="1" lang="ja-JP" altLang="en-US" sz="1100" b="1">
                <a:latin typeface="メイリオ" panose="020B0604030504040204" pitchFamily="50" charset="-128"/>
                <a:ea typeface="メイリオ" panose="020B0604030504040204" pitchFamily="50" charset="-128"/>
                <a:cs typeface="メイリオ" panose="020B0604030504040204" pitchFamily="50" charset="-128"/>
              </a:rPr>
              <a:t>の場合</a:t>
            </a:r>
          </a:p>
        </xdr:txBody>
      </xdr:sp>
      <xdr:sp macro="" textlink="">
        <xdr:nvSpPr>
          <xdr:cNvPr id="43" name="テキスト ボックス 42">
            <a:extLst>
              <a:ext uri="{FF2B5EF4-FFF2-40B4-BE49-F238E27FC236}">
                <a16:creationId xmlns:a16="http://schemas.microsoft.com/office/drawing/2014/main" id="{00000000-0008-0000-0200-00002B000000}"/>
              </a:ext>
            </a:extLst>
          </xdr:cNvPr>
          <xdr:cNvSpPr txBox="1"/>
        </xdr:nvSpPr>
        <xdr:spPr>
          <a:xfrm>
            <a:off x="3648050" y="29805317"/>
            <a:ext cx="945580" cy="83292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none" rtlCol="0" anchor="ctr">
            <a:spAutoFit/>
          </a:bodyPr>
          <a:lstStyle/>
          <a:p>
            <a:pPr algn="ctr"/>
            <a:r>
              <a:rPr kumimoji="1" lang="ja-JP" altLang="en-US" sz="1050" b="1">
                <a:latin typeface="メイリオ" panose="020B0604030504040204" pitchFamily="50" charset="-128"/>
                <a:ea typeface="メイリオ" panose="020B0604030504040204" pitchFamily="50" charset="-128"/>
                <a:cs typeface="メイリオ" panose="020B0604030504040204" pitchFamily="50" charset="-128"/>
              </a:rPr>
              <a:t>出力</a:t>
            </a:r>
            <a:endParaRPr kumimoji="1" lang="en-US" altLang="ja-JP" sz="1050" b="1">
              <a:latin typeface="メイリオ" panose="020B0604030504040204" pitchFamily="50" charset="-128"/>
              <a:ea typeface="メイリオ" panose="020B0604030504040204" pitchFamily="50" charset="-128"/>
              <a:cs typeface="メイリオ" panose="020B0604030504040204" pitchFamily="50" charset="-128"/>
            </a:endParaRPr>
          </a:p>
          <a:p>
            <a:pPr algn="ctr"/>
            <a:r>
              <a:rPr kumimoji="1" lang="ja-JP" altLang="en-US" sz="1050" b="1">
                <a:latin typeface="メイリオ" panose="020B0604030504040204" pitchFamily="50" charset="-128"/>
                <a:ea typeface="メイリオ" panose="020B0604030504040204" pitchFamily="50" charset="-128"/>
                <a:cs typeface="メイリオ" panose="020B0604030504040204" pitchFamily="50" charset="-128"/>
              </a:rPr>
              <a:t>シート</a:t>
            </a:r>
            <a:endParaRPr kumimoji="1" lang="en-US" altLang="ja-JP" sz="1050" b="1">
              <a:latin typeface="メイリオ" panose="020B0604030504040204" pitchFamily="50" charset="-128"/>
              <a:ea typeface="メイリオ" panose="020B0604030504040204" pitchFamily="50" charset="-128"/>
              <a:cs typeface="メイリオ" panose="020B0604030504040204" pitchFamily="50" charset="-128"/>
            </a:endParaRPr>
          </a:p>
          <a:p>
            <a:pPr algn="ctr"/>
            <a:r>
              <a:rPr kumimoji="1" lang="ja-JP" altLang="en-US" sz="1050" b="1">
                <a:latin typeface="メイリオ" panose="020B0604030504040204" pitchFamily="50" charset="-128"/>
                <a:ea typeface="メイリオ" panose="020B0604030504040204" pitchFamily="50" charset="-128"/>
                <a:cs typeface="メイリオ" panose="020B0604030504040204" pitchFamily="50" charset="-128"/>
              </a:rPr>
              <a:t>（主要）</a:t>
            </a:r>
          </a:p>
        </xdr:txBody>
      </xdr:sp>
    </xdr:grpSp>
    <xdr:clientData/>
  </xdr:twoCellAnchor>
  <xdr:twoCellAnchor>
    <xdr:from>
      <xdr:col>6</xdr:col>
      <xdr:colOff>190500</xdr:colOff>
      <xdr:row>99</xdr:row>
      <xdr:rowOff>142875</xdr:rowOff>
    </xdr:from>
    <xdr:to>
      <xdr:col>12</xdr:col>
      <xdr:colOff>625928</xdr:colOff>
      <xdr:row>103</xdr:row>
      <xdr:rowOff>130969</xdr:rowOff>
    </xdr:to>
    <xdr:sp macro="" textlink="">
      <xdr:nvSpPr>
        <xdr:cNvPr id="44" name="テキスト ボックス 43">
          <a:extLst>
            <a:ext uri="{FF2B5EF4-FFF2-40B4-BE49-F238E27FC236}">
              <a16:creationId xmlns:a16="http://schemas.microsoft.com/office/drawing/2014/main" id="{00000000-0008-0000-0200-00002C000000}"/>
            </a:ext>
          </a:extLst>
        </xdr:cNvPr>
        <xdr:cNvSpPr txBox="1"/>
      </xdr:nvSpPr>
      <xdr:spPr>
        <a:xfrm>
          <a:off x="4000500" y="26146125"/>
          <a:ext cx="4550228" cy="94059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l"/>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１株あたりの使用量から</a:t>
          </a:r>
          <a:r>
            <a:rPr kumimoji="1" lang="en-US" altLang="ja-JP" sz="1100">
              <a:latin typeface="メイリオ" panose="020B0604030504040204" pitchFamily="50" charset="-128"/>
              <a:ea typeface="メイリオ" panose="020B0604030504040204" pitchFamily="50" charset="-128"/>
              <a:cs typeface="メイリオ" panose="020B0604030504040204" pitchFamily="50" charset="-128"/>
            </a:rPr>
            <a:t>10</a:t>
          </a:r>
          <a:r>
            <a:rPr kumimoji="1" lang="en-US" altLang="ja-JP" sz="1100" baseline="0">
              <a:latin typeface="メイリオ" panose="020B0604030504040204" pitchFamily="50" charset="-128"/>
              <a:ea typeface="メイリオ" panose="020B0604030504040204" pitchFamily="50" charset="-128"/>
              <a:cs typeface="メイリオ" panose="020B0604030504040204" pitchFamily="50" charset="-128"/>
            </a:rPr>
            <a:t> a</a:t>
          </a:r>
          <a:r>
            <a:rPr kumimoji="1" lang="ja-JP" altLang="en-US" sz="1100" baseline="0">
              <a:latin typeface="メイリオ" panose="020B0604030504040204" pitchFamily="50" charset="-128"/>
              <a:ea typeface="メイリオ" panose="020B0604030504040204" pitchFamily="50" charset="-128"/>
              <a:cs typeface="メイリオ" panose="020B0604030504040204" pitchFamily="50" charset="-128"/>
            </a:rPr>
            <a:t>あたりの使用量を計算する場合は、「</a:t>
          </a:r>
          <a:r>
            <a:rPr kumimoji="1" lang="en-US" altLang="ja-JP" sz="1100" baseline="0">
              <a:latin typeface="メイリオ" panose="020B0604030504040204" pitchFamily="50" charset="-128"/>
              <a:ea typeface="メイリオ" panose="020B0604030504040204" pitchFamily="50" charset="-128"/>
              <a:cs typeface="メイリオ" panose="020B0604030504040204" pitchFamily="50" charset="-128"/>
            </a:rPr>
            <a:t>10 a</a:t>
          </a:r>
          <a:r>
            <a:rPr kumimoji="1" lang="ja-JP" altLang="en-US" sz="1100" baseline="0">
              <a:latin typeface="メイリオ" panose="020B0604030504040204" pitchFamily="50" charset="-128"/>
              <a:ea typeface="メイリオ" panose="020B0604030504040204" pitchFamily="50" charset="-128"/>
              <a:cs typeface="メイリオ" panose="020B0604030504040204" pitchFamily="50" charset="-128"/>
            </a:rPr>
            <a:t>あたり換算」タブに入力し、計算結果を入力シートに転記する。</a:t>
          </a:r>
          <a:endParaRPr kumimoji="1" lang="ja-JP" altLang="en-US" sz="1100">
            <a:latin typeface="メイリオ" panose="020B0604030504040204" pitchFamily="50" charset="-128"/>
            <a:ea typeface="メイリオ" panose="020B0604030504040204" pitchFamily="50" charset="-128"/>
            <a:cs typeface="メイリオ" panose="020B0604030504040204" pitchFamily="50" charset="-128"/>
          </a:endParaRPr>
        </a:p>
      </xdr:txBody>
    </xdr:sp>
    <xdr:clientData/>
  </xdr:twoCellAnchor>
  <xdr:twoCellAnchor>
    <xdr:from>
      <xdr:col>9</xdr:col>
      <xdr:colOff>539185</xdr:colOff>
      <xdr:row>130</xdr:row>
      <xdr:rowOff>0</xdr:rowOff>
    </xdr:from>
    <xdr:to>
      <xdr:col>12</xdr:col>
      <xdr:colOff>662733</xdr:colOff>
      <xdr:row>134</xdr:row>
      <xdr:rowOff>35152</xdr:rowOff>
    </xdr:to>
    <xdr:grpSp>
      <xdr:nvGrpSpPr>
        <xdr:cNvPr id="45" name="グループ化 44">
          <a:extLst>
            <a:ext uri="{FF2B5EF4-FFF2-40B4-BE49-F238E27FC236}">
              <a16:creationId xmlns:a16="http://schemas.microsoft.com/office/drawing/2014/main" id="{00000000-0008-0000-0200-00002D000000}"/>
            </a:ext>
          </a:extLst>
        </xdr:cNvPr>
        <xdr:cNvGrpSpPr/>
      </xdr:nvGrpSpPr>
      <xdr:grpSpPr>
        <a:xfrm>
          <a:off x="6423518" y="34332333"/>
          <a:ext cx="2187298" cy="1008819"/>
          <a:chOff x="5982041" y="28928786"/>
          <a:chExt cx="2164620" cy="1014866"/>
        </a:xfrm>
      </xdr:grpSpPr>
      <xdr:sp macro="" textlink="">
        <xdr:nvSpPr>
          <xdr:cNvPr id="46" name="正方形/長方形 45">
            <a:extLst>
              <a:ext uri="{FF2B5EF4-FFF2-40B4-BE49-F238E27FC236}">
                <a16:creationId xmlns:a16="http://schemas.microsoft.com/office/drawing/2014/main" id="{00000000-0008-0000-0200-00002E000000}"/>
              </a:ext>
            </a:extLst>
          </xdr:cNvPr>
          <xdr:cNvSpPr/>
        </xdr:nvSpPr>
        <xdr:spPr>
          <a:xfrm>
            <a:off x="6005691" y="28928786"/>
            <a:ext cx="2140970" cy="1014866"/>
          </a:xfrm>
          <a:prstGeom prst="rect">
            <a:avLst/>
          </a:prstGeom>
          <a:solidFill>
            <a:schemeClr val="accent4">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47" name="テキスト ボックス 46">
            <a:extLst>
              <a:ext uri="{FF2B5EF4-FFF2-40B4-BE49-F238E27FC236}">
                <a16:creationId xmlns:a16="http://schemas.microsoft.com/office/drawing/2014/main" id="{00000000-0008-0000-0200-00002F000000}"/>
              </a:ext>
            </a:extLst>
          </xdr:cNvPr>
          <xdr:cNvSpPr txBox="1"/>
        </xdr:nvSpPr>
        <xdr:spPr>
          <a:xfrm>
            <a:off x="6313714" y="28961454"/>
            <a:ext cx="1785012" cy="36193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任意の面積を用いる場合</a:t>
            </a:r>
          </a:p>
        </xdr:txBody>
      </xdr:sp>
      <xdr:sp macro="" textlink="">
        <xdr:nvSpPr>
          <xdr:cNvPr id="48" name="角丸四角形 47">
            <a:extLst>
              <a:ext uri="{FF2B5EF4-FFF2-40B4-BE49-F238E27FC236}">
                <a16:creationId xmlns:a16="http://schemas.microsoft.com/office/drawing/2014/main" id="{00000000-0008-0000-0200-000030000000}"/>
              </a:ext>
            </a:extLst>
          </xdr:cNvPr>
          <xdr:cNvSpPr/>
        </xdr:nvSpPr>
        <xdr:spPr>
          <a:xfrm>
            <a:off x="6379391" y="29345131"/>
            <a:ext cx="1608518" cy="460738"/>
          </a:xfrm>
          <a:prstGeom prst="roundRect">
            <a:avLst>
              <a:gd name="adj" fmla="val 7843"/>
            </a:avLst>
          </a:prstGeom>
          <a:solidFill>
            <a:schemeClr val="bg1"/>
          </a:solidFill>
          <a:ln w="28575" cmpd="dbl">
            <a:solidFill>
              <a:schemeClr val="accent4"/>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latin typeface="メイリオ" panose="020B0604030504040204" pitchFamily="50" charset="-128"/>
                <a:ea typeface="メイリオ" panose="020B0604030504040204" pitchFamily="50" charset="-128"/>
                <a:cs typeface="メイリオ" panose="020B0604030504040204" pitchFamily="50" charset="-128"/>
              </a:rPr>
              <a:t>８．面積を入力</a:t>
            </a:r>
          </a:p>
        </xdr:txBody>
      </xdr:sp>
      <xdr:sp macro="" textlink="">
        <xdr:nvSpPr>
          <xdr:cNvPr id="49" name="テキスト ボックス 48">
            <a:extLst>
              <a:ext uri="{FF2B5EF4-FFF2-40B4-BE49-F238E27FC236}">
                <a16:creationId xmlns:a16="http://schemas.microsoft.com/office/drawing/2014/main" id="{00000000-0008-0000-0200-000031000000}"/>
              </a:ext>
            </a:extLst>
          </xdr:cNvPr>
          <xdr:cNvSpPr txBox="1"/>
        </xdr:nvSpPr>
        <xdr:spPr>
          <a:xfrm>
            <a:off x="5982041" y="29007595"/>
            <a:ext cx="431528" cy="85333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none" rtlCol="0" anchor="t">
            <a:noAutofit/>
          </a:bodyPr>
          <a:lstStyle/>
          <a:p>
            <a:r>
              <a:rPr kumimoji="1" lang="ja-JP" altLang="en-US" sz="1100" b="1">
                <a:latin typeface="メイリオ" panose="020B0604030504040204" pitchFamily="50" charset="-128"/>
                <a:ea typeface="メイリオ" panose="020B0604030504040204" pitchFamily="50" charset="-128"/>
                <a:cs typeface="メイリオ" panose="020B0604030504040204" pitchFamily="50" charset="-128"/>
              </a:rPr>
              <a:t>補助</a:t>
            </a:r>
            <a:r>
              <a:rPr kumimoji="1" lang="en-US" altLang="ja-JP" sz="1100" b="1">
                <a:latin typeface="メイリオ" panose="020B0604030504040204" pitchFamily="50" charset="-128"/>
                <a:ea typeface="メイリオ" panose="020B0604030504040204" pitchFamily="50" charset="-128"/>
                <a:cs typeface="メイリオ" panose="020B0604030504040204" pitchFamily="50" charset="-128"/>
              </a:rPr>
              <a:t>2</a:t>
            </a:r>
            <a:endParaRPr kumimoji="1" lang="ja-JP" altLang="en-US" sz="1100" b="1">
              <a:latin typeface="メイリオ" panose="020B0604030504040204" pitchFamily="50" charset="-128"/>
              <a:ea typeface="メイリオ" panose="020B0604030504040204" pitchFamily="50" charset="-128"/>
              <a:cs typeface="メイリオ" panose="020B0604030504040204" pitchFamily="50" charset="-128"/>
            </a:endParaRPr>
          </a:p>
        </xdr:txBody>
      </xdr:sp>
    </xdr:grpSp>
    <xdr:clientData/>
  </xdr:twoCellAnchor>
</xdr:wsDr>
</file>

<file path=xl/drawings/drawing3.xml><?xml version="1.0" encoding="utf-8"?>
<xdr:wsDr xmlns:xdr="http://schemas.openxmlformats.org/drawingml/2006/spreadsheetDrawing" xmlns:a="http://schemas.openxmlformats.org/drawingml/2006/main">
  <xdr:oneCellAnchor>
    <xdr:from>
      <xdr:col>2</xdr:col>
      <xdr:colOff>19050</xdr:colOff>
      <xdr:row>0</xdr:row>
      <xdr:rowOff>160867</xdr:rowOff>
    </xdr:from>
    <xdr:ext cx="889987" cy="352425"/>
    <xdr:sp macro="" textlink="">
      <xdr:nvSpPr>
        <xdr:cNvPr id="2" name="テキスト ボックス 1">
          <a:extLst>
            <a:ext uri="{FF2B5EF4-FFF2-40B4-BE49-F238E27FC236}">
              <a16:creationId xmlns:a16="http://schemas.microsoft.com/office/drawing/2014/main" id="{00000000-0008-0000-0300-000002000000}"/>
            </a:ext>
          </a:extLst>
        </xdr:cNvPr>
        <xdr:cNvSpPr txBox="1"/>
      </xdr:nvSpPr>
      <xdr:spPr>
        <a:xfrm>
          <a:off x="611717" y="160867"/>
          <a:ext cx="889987" cy="352425"/>
        </a:xfrm>
        <a:prstGeom prst="rect">
          <a:avLst/>
        </a:prstGeom>
        <a:solidFill>
          <a:schemeClr val="bg1"/>
        </a:solidFill>
        <a:ln w="1905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latin typeface="メイリオ" panose="020B0604030504040204" pitchFamily="50" charset="-128"/>
              <a:ea typeface="メイリオ" panose="020B0604030504040204" pitchFamily="50" charset="-128"/>
              <a:cs typeface="メイリオ" panose="020B0604030504040204" pitchFamily="50" charset="-128"/>
            </a:rPr>
            <a:t>入力シート</a:t>
          </a:r>
        </a:p>
      </xdr:txBody>
    </xdr:sp>
    <xdr:clientData/>
  </xdr:oneCellAnchor>
  <xdr:twoCellAnchor>
    <xdr:from>
      <xdr:col>12</xdr:col>
      <xdr:colOff>440531</xdr:colOff>
      <xdr:row>3</xdr:row>
      <xdr:rowOff>223762</xdr:rowOff>
    </xdr:from>
    <xdr:to>
      <xdr:col>13</xdr:col>
      <xdr:colOff>1113550</xdr:colOff>
      <xdr:row>10</xdr:row>
      <xdr:rowOff>95251</xdr:rowOff>
    </xdr:to>
    <xdr:sp macro="[0]!出力シート作成" textlink="">
      <xdr:nvSpPr>
        <xdr:cNvPr id="3" name="角丸四角形 2">
          <a:extLst>
            <a:ext uri="{FF2B5EF4-FFF2-40B4-BE49-F238E27FC236}">
              <a16:creationId xmlns:a16="http://schemas.microsoft.com/office/drawing/2014/main" id="{00000000-0008-0000-0300-000003000000}"/>
            </a:ext>
          </a:extLst>
        </xdr:cNvPr>
        <xdr:cNvSpPr/>
      </xdr:nvSpPr>
      <xdr:spPr>
        <a:xfrm>
          <a:off x="7727156" y="1378668"/>
          <a:ext cx="1363582" cy="1062114"/>
        </a:xfrm>
        <a:prstGeom prst="roundRect">
          <a:avLst/>
        </a:prstGeom>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kumimoji="1" lang="ja-JP" altLang="en-US" sz="1200" b="1">
              <a:latin typeface="メイリオ" panose="020B0604030504040204" pitchFamily="50" charset="-128"/>
              <a:ea typeface="メイリオ" panose="020B0604030504040204" pitchFamily="50" charset="-128"/>
              <a:cs typeface="メイリオ" panose="020B0604030504040204" pitchFamily="50" charset="-128"/>
            </a:rPr>
            <a:t>出力</a:t>
          </a:r>
          <a:endParaRPr kumimoji="1" lang="en-US" altLang="ja-JP" sz="1200" b="1">
            <a:latin typeface="メイリオ" panose="020B0604030504040204" pitchFamily="50" charset="-128"/>
            <a:ea typeface="メイリオ" panose="020B0604030504040204" pitchFamily="50" charset="-128"/>
            <a:cs typeface="メイリオ" panose="020B0604030504040204" pitchFamily="50" charset="-128"/>
          </a:endParaRPr>
        </a:p>
        <a:p>
          <a:pPr algn="ctr"/>
          <a:r>
            <a:rPr kumimoji="1" lang="ja-JP" altLang="en-US" sz="1200" b="1">
              <a:latin typeface="メイリオ" panose="020B0604030504040204" pitchFamily="50" charset="-128"/>
              <a:ea typeface="メイリオ" panose="020B0604030504040204" pitchFamily="50" charset="-128"/>
              <a:cs typeface="メイリオ" panose="020B0604030504040204" pitchFamily="50" charset="-128"/>
            </a:rPr>
            <a:t>シート作成</a:t>
          </a:r>
        </a:p>
      </xdr:txBody>
    </xdr:sp>
    <xdr:clientData/>
  </xdr:twoCellAnchor>
  <xdr:twoCellAnchor>
    <xdr:from>
      <xdr:col>14</xdr:col>
      <xdr:colOff>904875</xdr:colOff>
      <xdr:row>3</xdr:row>
      <xdr:rowOff>214313</xdr:rowOff>
    </xdr:from>
    <xdr:to>
      <xdr:col>17</xdr:col>
      <xdr:colOff>1285875</xdr:colOff>
      <xdr:row>11</xdr:row>
      <xdr:rowOff>238123</xdr:rowOff>
    </xdr:to>
    <xdr:sp macro="" textlink="">
      <xdr:nvSpPr>
        <xdr:cNvPr id="8" name="角丸四角形吹き出し 7">
          <a:extLst>
            <a:ext uri="{FF2B5EF4-FFF2-40B4-BE49-F238E27FC236}">
              <a16:creationId xmlns:a16="http://schemas.microsoft.com/office/drawing/2014/main" id="{00000000-0008-0000-0300-000008000000}"/>
            </a:ext>
          </a:extLst>
        </xdr:cNvPr>
        <xdr:cNvSpPr/>
      </xdr:nvSpPr>
      <xdr:spPr>
        <a:xfrm>
          <a:off x="10025063" y="1369219"/>
          <a:ext cx="4202906" cy="1452560"/>
        </a:xfrm>
        <a:prstGeom prst="wedgeRoundRectCallout">
          <a:avLst>
            <a:gd name="adj1" fmla="val -71488"/>
            <a:gd name="adj2" fmla="val 8257"/>
            <a:gd name="adj3" fmla="val 16667"/>
          </a:avLst>
        </a:prstGeom>
        <a:solidFill>
          <a:schemeClr val="accent6">
            <a:lumMod val="20000"/>
            <a:lumOff val="80000"/>
          </a:schemeClr>
        </a:solidFill>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①～⑫に入力後、クリック</a:t>
          </a:r>
          <a:endParaRPr kumimoji="1" lang="en-US" altLang="ja-JP" sz="1100">
            <a:latin typeface="メイリオ" panose="020B0604030504040204" pitchFamily="50" charset="-128"/>
            <a:ea typeface="メイリオ" panose="020B0604030504040204" pitchFamily="50" charset="-128"/>
            <a:cs typeface="メイリオ" panose="020B0604030504040204" pitchFamily="50" charset="-128"/>
          </a:endParaRPr>
        </a:p>
        <a:p>
          <a:pPr algn="l"/>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→「出力シート」タブへ</a:t>
          </a:r>
          <a:endParaRPr kumimoji="1" lang="en-US" altLang="ja-JP" sz="1100">
            <a:latin typeface="メイリオ" panose="020B0604030504040204" pitchFamily="50" charset="-128"/>
            <a:ea typeface="メイリオ" panose="020B0604030504040204" pitchFamily="50" charset="-128"/>
            <a:cs typeface="メイリオ" panose="020B0604030504040204" pitchFamily="50" charset="-128"/>
          </a:endParaRPr>
        </a:p>
        <a:p>
          <a:pPr algn="l"/>
          <a:r>
            <a:rPr kumimoji="1" lang="ja-JP" altLang="en-US" sz="500">
              <a:latin typeface="メイリオ" panose="020B0604030504040204" pitchFamily="50" charset="-128"/>
              <a:ea typeface="メイリオ" panose="020B0604030504040204" pitchFamily="50" charset="-128"/>
              <a:cs typeface="メイリオ" panose="020B0604030504040204" pitchFamily="50" charset="-128"/>
            </a:rPr>
            <a:t>　</a:t>
          </a:r>
          <a:endParaRPr kumimoji="1" lang="en-US" altLang="ja-JP" sz="500">
            <a:latin typeface="メイリオ" panose="020B0604030504040204" pitchFamily="50" charset="-128"/>
            <a:ea typeface="メイリオ" panose="020B0604030504040204" pitchFamily="50" charset="-128"/>
            <a:cs typeface="メイリオ" panose="020B0604030504040204" pitchFamily="50" charset="-128"/>
          </a:endParaRPr>
        </a:p>
        <a:p>
          <a:pPr algn="l"/>
          <a:r>
            <a:rPr kumimoji="1" lang="en-US" altLang="ja-JP" sz="1100">
              <a:latin typeface="メイリオ" panose="020B0604030504040204" pitchFamily="50" charset="-128"/>
              <a:ea typeface="メイリオ" panose="020B0604030504040204" pitchFamily="50" charset="-128"/>
              <a:cs typeface="メイリオ" panose="020B0604030504040204" pitchFamily="50" charset="-128"/>
            </a:rPr>
            <a:t>※</a:t>
          </a: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項目を修正した場合は、その都度このボタンを押してから出力シートへ</a:t>
          </a:r>
        </a:p>
      </xdr:txBody>
    </xdr:sp>
    <xdr:clientData/>
  </xdr:twoCellAnchor>
  <xdr:twoCellAnchor>
    <xdr:from>
      <xdr:col>12</xdr:col>
      <xdr:colOff>452437</xdr:colOff>
      <xdr:row>1</xdr:row>
      <xdr:rowOff>2</xdr:rowOff>
    </xdr:from>
    <xdr:to>
      <xdr:col>13</xdr:col>
      <xdr:colOff>1107280</xdr:colOff>
      <xdr:row>3</xdr:row>
      <xdr:rowOff>107158</xdr:rowOff>
    </xdr:to>
    <xdr:sp macro="[0]!除草剤再選択" textlink="">
      <xdr:nvSpPr>
        <xdr:cNvPr id="4" name="角丸四角形 3">
          <a:extLst>
            <a:ext uri="{FF2B5EF4-FFF2-40B4-BE49-F238E27FC236}">
              <a16:creationId xmlns:a16="http://schemas.microsoft.com/office/drawing/2014/main" id="{00000000-0008-0000-0300-000004000000}"/>
            </a:ext>
          </a:extLst>
        </xdr:cNvPr>
        <xdr:cNvSpPr/>
      </xdr:nvSpPr>
      <xdr:spPr>
        <a:xfrm>
          <a:off x="7739062" y="678658"/>
          <a:ext cx="1345406" cy="583406"/>
        </a:xfrm>
        <a:prstGeom prst="roundRect">
          <a:avLst/>
        </a:prstGeom>
        <a:solidFill>
          <a:schemeClr val="tx2">
            <a:lumMod val="40000"/>
            <a:lumOff val="60000"/>
          </a:schemeClr>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kumimoji="1" lang="ja-JP" altLang="en-US" sz="1100" b="1">
              <a:solidFill>
                <a:schemeClr val="tx1"/>
              </a:solidFill>
              <a:latin typeface="メイリオ" panose="020B0604030504040204" pitchFamily="50" charset="-128"/>
              <a:ea typeface="メイリオ" panose="020B0604030504040204" pitchFamily="50" charset="-128"/>
              <a:cs typeface="メイリオ" panose="020B0604030504040204" pitchFamily="50" charset="-128"/>
            </a:rPr>
            <a:t>除草剤</a:t>
          </a:r>
          <a:r>
            <a:rPr kumimoji="1" lang="en-US" altLang="ja-JP" sz="1100" b="1">
              <a:solidFill>
                <a:schemeClr val="tx1"/>
              </a:solidFill>
              <a:latin typeface="メイリオ" panose="020B0604030504040204" pitchFamily="50" charset="-128"/>
              <a:ea typeface="メイリオ" panose="020B0604030504040204" pitchFamily="50" charset="-128"/>
              <a:cs typeface="メイリオ" panose="020B0604030504040204" pitchFamily="50" charset="-128"/>
            </a:rPr>
            <a:t>_</a:t>
          </a:r>
          <a:r>
            <a:rPr kumimoji="1" lang="ja-JP" altLang="en-US" sz="1100" b="1">
              <a:solidFill>
                <a:schemeClr val="tx1"/>
              </a:solidFill>
              <a:latin typeface="メイリオ" panose="020B0604030504040204" pitchFamily="50" charset="-128"/>
              <a:ea typeface="メイリオ" panose="020B0604030504040204" pitchFamily="50" charset="-128"/>
              <a:cs typeface="メイリオ" panose="020B0604030504040204" pitchFamily="50" charset="-128"/>
            </a:rPr>
            <a:t>選択</a:t>
          </a:r>
          <a:endParaRPr kumimoji="1" lang="en-US" altLang="ja-JP" sz="1100" b="1">
            <a:solidFill>
              <a:schemeClr val="tx1"/>
            </a:solidFill>
            <a:latin typeface="メイリオ" panose="020B0604030504040204" pitchFamily="50" charset="-128"/>
            <a:ea typeface="メイリオ" panose="020B0604030504040204" pitchFamily="50" charset="-128"/>
            <a:cs typeface="メイリオ" panose="020B0604030504040204" pitchFamily="50" charset="-128"/>
          </a:endParaRPr>
        </a:p>
      </xdr:txBody>
    </xdr:sp>
    <xdr:clientData/>
  </xdr:twoCellAnchor>
  <xdr:twoCellAnchor>
    <xdr:from>
      <xdr:col>14</xdr:col>
      <xdr:colOff>881063</xdr:colOff>
      <xdr:row>0</xdr:row>
      <xdr:rowOff>595313</xdr:rowOff>
    </xdr:from>
    <xdr:to>
      <xdr:col>17</xdr:col>
      <xdr:colOff>1273968</xdr:colOff>
      <xdr:row>3</xdr:row>
      <xdr:rowOff>71438</xdr:rowOff>
    </xdr:to>
    <xdr:sp macro="" textlink="">
      <xdr:nvSpPr>
        <xdr:cNvPr id="9" name="角丸四角形吹き出し 8">
          <a:extLst>
            <a:ext uri="{FF2B5EF4-FFF2-40B4-BE49-F238E27FC236}">
              <a16:creationId xmlns:a16="http://schemas.microsoft.com/office/drawing/2014/main" id="{00000000-0008-0000-0300-000009000000}"/>
            </a:ext>
          </a:extLst>
        </xdr:cNvPr>
        <xdr:cNvSpPr/>
      </xdr:nvSpPr>
      <xdr:spPr>
        <a:xfrm>
          <a:off x="10001251" y="595313"/>
          <a:ext cx="4214811" cy="631031"/>
        </a:xfrm>
        <a:prstGeom prst="wedgeRoundRectCallout">
          <a:avLst>
            <a:gd name="adj1" fmla="val -71488"/>
            <a:gd name="adj2" fmla="val 8257"/>
            <a:gd name="adj3" fmla="val 16667"/>
          </a:avLst>
        </a:prstGeom>
        <a:solidFill>
          <a:schemeClr val="bg1"/>
        </a:solidFill>
        <a:ln>
          <a:solidFill>
            <a:schemeClr val="accent1"/>
          </a:solid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ctr"/>
        <a:lstStyle/>
        <a:p>
          <a:pPr algn="ctr"/>
          <a:r>
            <a:rPr kumimoji="1" lang="ja-JP" altLang="en-US" sz="1100">
              <a:solidFill>
                <a:schemeClr val="tx1"/>
              </a:solidFill>
              <a:latin typeface="メイリオ" panose="020B0604030504040204" pitchFamily="50" charset="-128"/>
              <a:ea typeface="メイリオ" panose="020B0604030504040204" pitchFamily="50" charset="-128"/>
              <a:cs typeface="メイリオ" panose="020B0604030504040204" pitchFamily="50" charset="-128"/>
            </a:rPr>
            <a:t>除草剤か否かを選択する場合にクリック</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7</xdr:col>
      <xdr:colOff>179917</xdr:colOff>
      <xdr:row>2</xdr:row>
      <xdr:rowOff>137584</xdr:rowOff>
    </xdr:from>
    <xdr:to>
      <xdr:col>12</xdr:col>
      <xdr:colOff>381001</xdr:colOff>
      <xdr:row>10</xdr:row>
      <xdr:rowOff>148167</xdr:rowOff>
    </xdr:to>
    <xdr:sp macro="" textlink="">
      <xdr:nvSpPr>
        <xdr:cNvPr id="2" name="テキスト ボックス 1">
          <a:extLst>
            <a:ext uri="{FF2B5EF4-FFF2-40B4-BE49-F238E27FC236}">
              <a16:creationId xmlns:a16="http://schemas.microsoft.com/office/drawing/2014/main" id="{00000000-0008-0000-0600-000002000000}"/>
            </a:ext>
          </a:extLst>
        </xdr:cNvPr>
        <xdr:cNvSpPr txBox="1"/>
      </xdr:nvSpPr>
      <xdr:spPr>
        <a:xfrm>
          <a:off x="10170584" y="878417"/>
          <a:ext cx="3640667" cy="2603500"/>
        </a:xfrm>
        <a:prstGeom prst="rect">
          <a:avLst/>
        </a:prstGeom>
        <a:solidFill>
          <a:schemeClr val="lt1"/>
        </a:solidFill>
        <a:ln w="1905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050">
              <a:latin typeface="メイリオ" panose="020B0604030504040204" pitchFamily="50" charset="-128"/>
              <a:ea typeface="メイリオ" panose="020B0604030504040204" pitchFamily="50" charset="-128"/>
              <a:cs typeface="メイリオ" panose="020B0604030504040204" pitchFamily="50" charset="-128"/>
            </a:rPr>
            <a:t>【</a:t>
          </a:r>
          <a:r>
            <a:rPr kumimoji="1" lang="ja-JP" altLang="en-US" sz="1050">
              <a:latin typeface="メイリオ" panose="020B0604030504040204" pitchFamily="50" charset="-128"/>
              <a:ea typeface="メイリオ" panose="020B0604030504040204" pitchFamily="50" charset="-128"/>
              <a:cs typeface="メイリオ" panose="020B0604030504040204" pitchFamily="50" charset="-128"/>
            </a:rPr>
            <a:t>入力方法</a:t>
          </a:r>
          <a:r>
            <a:rPr kumimoji="1" lang="en-US" altLang="ja-JP" sz="1050">
              <a:latin typeface="メイリオ" panose="020B0604030504040204" pitchFamily="50" charset="-128"/>
              <a:ea typeface="メイリオ" panose="020B0604030504040204" pitchFamily="50" charset="-128"/>
              <a:cs typeface="メイリオ" panose="020B0604030504040204" pitchFamily="50" charset="-128"/>
            </a:rPr>
            <a:t>】</a:t>
          </a:r>
        </a:p>
        <a:p>
          <a:r>
            <a:rPr kumimoji="1" lang="en-US" altLang="ja-JP" sz="1050">
              <a:latin typeface="メイリオ" panose="020B0604030504040204" pitchFamily="50" charset="-128"/>
              <a:ea typeface="メイリオ" panose="020B0604030504040204" pitchFamily="50" charset="-128"/>
              <a:cs typeface="メイリオ" panose="020B0604030504040204" pitchFamily="50" charset="-128"/>
            </a:rPr>
            <a:t>※</a:t>
          </a:r>
          <a:r>
            <a:rPr kumimoji="1" lang="ja-JP" altLang="en-US" sz="1050">
              <a:latin typeface="メイリオ" panose="020B0604030504040204" pitchFamily="50" charset="-128"/>
              <a:ea typeface="メイリオ" panose="020B0604030504040204" pitchFamily="50" charset="-128"/>
              <a:cs typeface="メイリオ" panose="020B0604030504040204" pitchFamily="50" charset="-128"/>
            </a:rPr>
            <a:t>入力シートで「出力シート作成」を実行してから操作すること。</a:t>
          </a:r>
          <a:endParaRPr kumimoji="1" lang="en-US" altLang="ja-JP" sz="1050">
            <a:latin typeface="メイリオ" panose="020B0604030504040204" pitchFamily="50" charset="-128"/>
            <a:ea typeface="メイリオ" panose="020B0604030504040204" pitchFamily="50" charset="-128"/>
            <a:cs typeface="メイリオ" panose="020B0604030504040204" pitchFamily="50" charset="-128"/>
          </a:endParaRPr>
        </a:p>
        <a:p>
          <a:r>
            <a:rPr kumimoji="1" lang="ja-JP" altLang="en-US"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①　水色セル：使用番号（</a:t>
          </a:r>
          <a:r>
            <a:rPr kumimoji="1" lang="ja-JP" altLang="en-US" sz="1050" u="sng">
              <a:solidFill>
                <a:srgbClr val="FF0000"/>
              </a:solidFill>
              <a:effectLst/>
              <a:latin typeface="メイリオ" panose="020B0604030504040204" pitchFamily="50" charset="-128"/>
              <a:ea typeface="メイリオ" panose="020B0604030504040204" pitchFamily="50" charset="-128"/>
              <a:cs typeface="メイリオ" panose="020B0604030504040204" pitchFamily="50" charset="-128"/>
            </a:rPr>
            <a:t>出力シート</a:t>
          </a:r>
          <a:r>
            <a:rPr kumimoji="1" lang="ja-JP" altLang="en-US"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に対応した番号）を入力する。</a:t>
          </a:r>
          <a:endParaRPr kumimoji="1" lang="en-US" altLang="ja-JP"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endParaRPr>
        </a:p>
        <a:p>
          <a:r>
            <a:rPr kumimoji="1" lang="ja-JP" altLang="en-US"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②　</a:t>
          </a:r>
          <a:r>
            <a:rPr kumimoji="1" lang="en-US" altLang="ja-JP"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a:t>
          </a:r>
          <a:r>
            <a:rPr kumimoji="1" lang="ja-JP" altLang="en-US"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自動入力</a:t>
          </a:r>
          <a:r>
            <a:rPr kumimoji="1" lang="en-US" altLang="ja-JP"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a:t>
          </a:r>
          <a:r>
            <a:rPr kumimoji="1" lang="ja-JP" altLang="en-US"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入力シートに入力した作物名・使用方法、出力シートに対応の散布方法（手散布</a:t>
          </a:r>
          <a:r>
            <a:rPr kumimoji="1" lang="en-US" altLang="ja-JP"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a:t>
          </a:r>
          <a:r>
            <a:rPr kumimoji="1" lang="ja-JP" altLang="en-US"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機械散布</a:t>
          </a:r>
          <a:r>
            <a:rPr kumimoji="1" lang="en-US" altLang="ja-JP"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a:t>
          </a:r>
          <a:r>
            <a:rPr kumimoji="1" lang="ja-JP" altLang="en-US"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育苗箱）が表示される。</a:t>
          </a:r>
          <a:endParaRPr kumimoji="1" lang="en-US" altLang="ja-JP"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endParaRPr>
        </a:p>
        <a:p>
          <a:r>
            <a:rPr kumimoji="1" lang="ja-JP" altLang="en-US"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③　オレンジセル：１日作業面積を入力する。</a:t>
          </a:r>
          <a:endParaRPr kumimoji="1" lang="en-US" altLang="ja-JP"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11</xdr:col>
      <xdr:colOff>201085</xdr:colOff>
      <xdr:row>1</xdr:row>
      <xdr:rowOff>243416</xdr:rowOff>
    </xdr:from>
    <xdr:to>
      <xdr:col>16</xdr:col>
      <xdr:colOff>560917</xdr:colOff>
      <xdr:row>12</xdr:row>
      <xdr:rowOff>158751</xdr:rowOff>
    </xdr:to>
    <xdr:sp macro="" textlink="">
      <xdr:nvSpPr>
        <xdr:cNvPr id="4" name="テキスト ボックス 3">
          <a:extLst>
            <a:ext uri="{FF2B5EF4-FFF2-40B4-BE49-F238E27FC236}">
              <a16:creationId xmlns:a16="http://schemas.microsoft.com/office/drawing/2014/main" id="{00000000-0008-0000-0800-000004000000}"/>
            </a:ext>
          </a:extLst>
        </xdr:cNvPr>
        <xdr:cNvSpPr txBox="1"/>
      </xdr:nvSpPr>
      <xdr:spPr>
        <a:xfrm>
          <a:off x="10541002" y="751416"/>
          <a:ext cx="3799415" cy="2783418"/>
        </a:xfrm>
        <a:prstGeom prst="rect">
          <a:avLst/>
        </a:prstGeom>
        <a:solidFill>
          <a:schemeClr val="lt1"/>
        </a:solidFill>
        <a:ln w="1905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050">
              <a:latin typeface="メイリオ" panose="020B0604030504040204" pitchFamily="50" charset="-128"/>
              <a:ea typeface="メイリオ" panose="020B0604030504040204" pitchFamily="50" charset="-128"/>
              <a:cs typeface="メイリオ" panose="020B0604030504040204" pitchFamily="50" charset="-128"/>
            </a:rPr>
            <a:t>【</a:t>
          </a:r>
          <a:r>
            <a:rPr kumimoji="1" lang="ja-JP" altLang="en-US" sz="1050">
              <a:latin typeface="メイリオ" panose="020B0604030504040204" pitchFamily="50" charset="-128"/>
              <a:ea typeface="メイリオ" panose="020B0604030504040204" pitchFamily="50" charset="-128"/>
              <a:cs typeface="メイリオ" panose="020B0604030504040204" pitchFamily="50" charset="-128"/>
            </a:rPr>
            <a:t>入力方法</a:t>
          </a:r>
          <a:r>
            <a:rPr kumimoji="1" lang="en-US" altLang="ja-JP" sz="1050">
              <a:latin typeface="メイリオ" panose="020B0604030504040204" pitchFamily="50" charset="-128"/>
              <a:ea typeface="メイリオ" panose="020B0604030504040204" pitchFamily="50" charset="-128"/>
              <a:cs typeface="メイリオ" panose="020B0604030504040204" pitchFamily="50" charset="-128"/>
            </a:rPr>
            <a:t>】</a:t>
          </a:r>
        </a:p>
        <a:p>
          <a:r>
            <a:rPr kumimoji="1" lang="en-US" altLang="ja-JP" sz="1050">
              <a:latin typeface="メイリオ" panose="020B0604030504040204" pitchFamily="50" charset="-128"/>
              <a:ea typeface="メイリオ" panose="020B0604030504040204" pitchFamily="50" charset="-128"/>
              <a:cs typeface="メイリオ" panose="020B0604030504040204" pitchFamily="50" charset="-128"/>
            </a:rPr>
            <a:t>※</a:t>
          </a:r>
          <a:r>
            <a:rPr kumimoji="1" lang="ja-JP" altLang="en-US" sz="1050">
              <a:latin typeface="メイリオ" panose="020B0604030504040204" pitchFamily="50" charset="-128"/>
              <a:ea typeface="メイリオ" panose="020B0604030504040204" pitchFamily="50" charset="-128"/>
              <a:cs typeface="メイリオ" panose="020B0604030504040204" pitchFamily="50" charset="-128"/>
            </a:rPr>
            <a:t>入力シートで「出力シート作成」を実行した後に操作すること。</a:t>
          </a:r>
          <a:endParaRPr kumimoji="1" lang="en-US" altLang="ja-JP" sz="1050">
            <a:latin typeface="メイリオ" panose="020B0604030504040204" pitchFamily="50" charset="-128"/>
            <a:ea typeface="メイリオ" panose="020B0604030504040204" pitchFamily="50" charset="-128"/>
            <a:cs typeface="メイリオ" panose="020B0604030504040204" pitchFamily="50" charset="-128"/>
          </a:endParaRPr>
        </a:p>
        <a:p>
          <a:r>
            <a:rPr kumimoji="1" lang="ja-JP" altLang="en-US"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①　「使用番号」水色セル：使用番号（</a:t>
          </a:r>
          <a:r>
            <a:rPr kumimoji="1" lang="ja-JP" altLang="en-US" sz="1050" u="sng">
              <a:solidFill>
                <a:srgbClr val="FF0000"/>
              </a:solidFill>
              <a:effectLst/>
              <a:latin typeface="メイリオ" panose="020B0604030504040204" pitchFamily="50" charset="-128"/>
              <a:ea typeface="メイリオ" panose="020B0604030504040204" pitchFamily="50" charset="-128"/>
              <a:cs typeface="メイリオ" panose="020B0604030504040204" pitchFamily="50" charset="-128"/>
            </a:rPr>
            <a:t>出力シート</a:t>
          </a:r>
          <a:r>
            <a:rPr kumimoji="1" lang="ja-JP" altLang="en-US"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に対応した番号）を入れる。</a:t>
          </a:r>
          <a:endParaRPr kumimoji="1" lang="en-US" altLang="ja-JP"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endParaRPr>
        </a:p>
        <a:p>
          <a:r>
            <a:rPr kumimoji="1" lang="ja-JP" altLang="en-US"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②　</a:t>
          </a:r>
          <a:r>
            <a:rPr kumimoji="1" lang="en-US" altLang="ja-JP"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a:t>
          </a:r>
          <a:r>
            <a:rPr kumimoji="1" lang="ja-JP" altLang="en-US"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自動入力</a:t>
          </a:r>
          <a:r>
            <a:rPr kumimoji="1" lang="en-US" altLang="ja-JP"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a:t>
          </a:r>
          <a:r>
            <a:rPr kumimoji="1" lang="ja-JP" altLang="en-US"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入力シートに入力した作物名・使用方法、出力シートに対応の散布方法（手散布</a:t>
          </a:r>
          <a:r>
            <a:rPr kumimoji="1" lang="en-US" altLang="ja-JP"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a:t>
          </a:r>
          <a:r>
            <a:rPr kumimoji="1" lang="ja-JP" altLang="en-US"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機械散布</a:t>
          </a:r>
          <a:r>
            <a:rPr kumimoji="1" lang="en-US" altLang="ja-JP"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a:t>
          </a:r>
          <a:r>
            <a:rPr kumimoji="1" lang="ja-JP" altLang="en-US"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育苗箱）が選択される。</a:t>
          </a:r>
          <a:endParaRPr kumimoji="1" lang="en-US" altLang="ja-JP"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endParaRPr>
        </a:p>
        <a:p>
          <a:r>
            <a:rPr kumimoji="1" lang="ja-JP" altLang="en-US"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③　「単位暴露量」オレンジセル：それぞれの部位の単位暴露量を入力する。</a:t>
          </a:r>
          <a:endParaRPr kumimoji="1" lang="en-US" altLang="ja-JP"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endParaRPr>
        </a:p>
      </xdr:txBody>
    </xdr:sp>
    <xdr:clientData/>
  </xdr:twoCellAnchor>
</xdr:wsDr>
</file>

<file path=xl/drawings/drawing6.xml><?xml version="1.0" encoding="utf-8"?>
<xdr:wsDr xmlns:xdr="http://schemas.openxmlformats.org/drawingml/2006/spreadsheetDrawing" xmlns:a="http://schemas.openxmlformats.org/drawingml/2006/main">
  <xdr:oneCellAnchor>
    <xdr:from>
      <xdr:col>1</xdr:col>
      <xdr:colOff>0</xdr:colOff>
      <xdr:row>0</xdr:row>
      <xdr:rowOff>152400</xdr:rowOff>
    </xdr:from>
    <xdr:ext cx="1771650" cy="333375"/>
    <xdr:sp macro="" textlink="">
      <xdr:nvSpPr>
        <xdr:cNvPr id="2" name="テキスト ボックス 1">
          <a:extLst>
            <a:ext uri="{FF2B5EF4-FFF2-40B4-BE49-F238E27FC236}">
              <a16:creationId xmlns:a16="http://schemas.microsoft.com/office/drawing/2014/main" id="{00000000-0008-0000-0A00-000002000000}"/>
            </a:ext>
          </a:extLst>
        </xdr:cNvPr>
        <xdr:cNvSpPr txBox="1"/>
      </xdr:nvSpPr>
      <xdr:spPr>
        <a:xfrm>
          <a:off x="238125" y="152400"/>
          <a:ext cx="1771650" cy="3333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none" rtlCol="0" anchor="t">
          <a:noAutofit/>
        </a:bodyPr>
        <a:lstStyle/>
        <a:p>
          <a:r>
            <a:rPr kumimoji="1" lang="en-US" altLang="ja-JP" sz="1100" b="1">
              <a:solidFill>
                <a:schemeClr val="tx1"/>
              </a:solidFill>
              <a:latin typeface="メイリオ" panose="020B0604030504040204" pitchFamily="50" charset="-128"/>
              <a:ea typeface="メイリオ" panose="020B0604030504040204" pitchFamily="50" charset="-128"/>
              <a:cs typeface="メイリオ" panose="020B0604030504040204" pitchFamily="50" charset="-128"/>
            </a:rPr>
            <a:t>10 a</a:t>
          </a:r>
          <a:r>
            <a:rPr kumimoji="1" lang="ja-JP" altLang="en-US" sz="1100" b="1">
              <a:solidFill>
                <a:schemeClr val="tx1"/>
              </a:solidFill>
              <a:latin typeface="メイリオ" panose="020B0604030504040204" pitchFamily="50" charset="-128"/>
              <a:ea typeface="メイリオ" panose="020B0604030504040204" pitchFamily="50" charset="-128"/>
              <a:cs typeface="メイリオ" panose="020B0604030504040204" pitchFamily="50" charset="-128"/>
            </a:rPr>
            <a:t>あたり使用量換算</a:t>
          </a:r>
        </a:p>
      </xdr:txBody>
    </xdr:sp>
    <xdr:clientData/>
  </xdr:oneCellAnchor>
  <xdr:oneCellAnchor>
    <xdr:from>
      <xdr:col>8</xdr:col>
      <xdr:colOff>257175</xdr:colOff>
      <xdr:row>1</xdr:row>
      <xdr:rowOff>95250</xdr:rowOff>
    </xdr:from>
    <xdr:ext cx="3486150" cy="2568011"/>
    <xdr:sp macro="" textlink="">
      <xdr:nvSpPr>
        <xdr:cNvPr id="3" name="テキスト ボックス 2">
          <a:extLst>
            <a:ext uri="{FF2B5EF4-FFF2-40B4-BE49-F238E27FC236}">
              <a16:creationId xmlns:a16="http://schemas.microsoft.com/office/drawing/2014/main" id="{00000000-0008-0000-0A00-000003000000}"/>
            </a:ext>
          </a:extLst>
        </xdr:cNvPr>
        <xdr:cNvSpPr txBox="1"/>
      </xdr:nvSpPr>
      <xdr:spPr>
        <a:xfrm>
          <a:off x="7486650" y="704850"/>
          <a:ext cx="3486150" cy="2568011"/>
        </a:xfrm>
        <a:prstGeom prst="rect">
          <a:avLst/>
        </a:prstGeom>
        <a:solidFill>
          <a:schemeClr val="bg1"/>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en-US" altLang="ja-JP" sz="1100">
              <a:solidFill>
                <a:schemeClr val="tx1"/>
              </a:solidFill>
              <a:effectLst/>
              <a:latin typeface="メイリオ" panose="020B0604030504040204" pitchFamily="50" charset="-128"/>
              <a:ea typeface="メイリオ" panose="020B0604030504040204" pitchFamily="50" charset="-128"/>
              <a:cs typeface="メイリオ" panose="020B0604030504040204" pitchFamily="50" charset="-128"/>
            </a:rPr>
            <a:t>【</a:t>
          </a: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使い方</a:t>
          </a:r>
          <a:r>
            <a:rPr kumimoji="1" lang="en-US" altLang="ja-JP" sz="1100">
              <a:latin typeface="メイリオ" panose="020B0604030504040204" pitchFamily="50" charset="-128"/>
              <a:ea typeface="メイリオ" panose="020B0604030504040204" pitchFamily="50" charset="-128"/>
              <a:cs typeface="メイリオ" panose="020B0604030504040204" pitchFamily="50" charset="-128"/>
            </a:rPr>
            <a:t>】</a:t>
          </a:r>
        </a:p>
        <a:p>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①　</a:t>
          </a:r>
          <a:r>
            <a:rPr kumimoji="1" lang="ja-JP" altLang="en-US" sz="1100" baseline="0">
              <a:latin typeface="メイリオ" panose="020B0604030504040204" pitchFamily="50" charset="-128"/>
              <a:ea typeface="メイリオ" panose="020B0604030504040204" pitchFamily="50" charset="-128"/>
              <a:cs typeface="メイリオ" panose="020B0604030504040204" pitchFamily="50" charset="-128"/>
            </a:rPr>
            <a:t>使用番号、作物名を入力する。</a:t>
          </a:r>
          <a:endParaRPr kumimoji="1" lang="en-US" altLang="ja-JP" sz="1100" baseline="0">
            <a:latin typeface="メイリオ" panose="020B0604030504040204" pitchFamily="50" charset="-128"/>
            <a:ea typeface="メイリオ" panose="020B0604030504040204" pitchFamily="50" charset="-128"/>
            <a:cs typeface="メイリオ" panose="020B0604030504040204" pitchFamily="50" charset="-128"/>
          </a:endParaRPr>
        </a:p>
        <a:p>
          <a:r>
            <a:rPr kumimoji="1" lang="ja-JP" altLang="en-US" sz="1100" baseline="0">
              <a:latin typeface="メイリオ" panose="020B0604030504040204" pitchFamily="50" charset="-128"/>
              <a:ea typeface="メイリオ" panose="020B0604030504040204" pitchFamily="50" charset="-128"/>
              <a:cs typeface="メイリオ" panose="020B0604030504040204" pitchFamily="50" charset="-128"/>
            </a:rPr>
            <a:t>②　１株あたりの投下量（</a:t>
          </a:r>
          <a:r>
            <a:rPr kumimoji="1" lang="en-US" altLang="ja-JP" sz="1100" baseline="0">
              <a:latin typeface="メイリオ" panose="020B0604030504040204" pitchFamily="50" charset="-128"/>
              <a:ea typeface="メイリオ" panose="020B0604030504040204" pitchFamily="50" charset="-128"/>
              <a:cs typeface="メイリオ" panose="020B0604030504040204" pitchFamily="50" charset="-128"/>
            </a:rPr>
            <a:t>g/</a:t>
          </a:r>
          <a:r>
            <a:rPr kumimoji="1" lang="ja-JP" altLang="en-US" sz="1100" baseline="0">
              <a:latin typeface="メイリオ" panose="020B0604030504040204" pitchFamily="50" charset="-128"/>
              <a:ea typeface="メイリオ" panose="020B0604030504040204" pitchFamily="50" charset="-128"/>
              <a:cs typeface="メイリオ" panose="020B0604030504040204" pitchFamily="50" charset="-128"/>
            </a:rPr>
            <a:t>株あるいは</a:t>
          </a:r>
          <a:r>
            <a:rPr kumimoji="1" lang="en-US" altLang="ja-JP" sz="1100" baseline="0">
              <a:latin typeface="メイリオ" panose="020B0604030504040204" pitchFamily="50" charset="-128"/>
              <a:ea typeface="メイリオ" panose="020B0604030504040204" pitchFamily="50" charset="-128"/>
              <a:cs typeface="メイリオ" panose="020B0604030504040204" pitchFamily="50" charset="-128"/>
            </a:rPr>
            <a:t>ml/</a:t>
          </a:r>
          <a:r>
            <a:rPr kumimoji="1" lang="ja-JP" altLang="en-US" sz="1100" baseline="0">
              <a:latin typeface="メイリオ" panose="020B0604030504040204" pitchFamily="50" charset="-128"/>
              <a:ea typeface="メイリオ" panose="020B0604030504040204" pitchFamily="50" charset="-128"/>
              <a:cs typeface="メイリオ" panose="020B0604030504040204" pitchFamily="50" charset="-128"/>
            </a:rPr>
            <a:t>株）を入力する。</a:t>
          </a:r>
          <a:endParaRPr kumimoji="1" lang="en-US" altLang="ja-JP" sz="1100" baseline="0">
            <a:latin typeface="メイリオ" panose="020B0604030504040204" pitchFamily="50" charset="-128"/>
            <a:ea typeface="メイリオ" panose="020B0604030504040204" pitchFamily="50" charset="-128"/>
            <a:cs typeface="メイリオ" panose="020B0604030504040204" pitchFamily="50" charset="-128"/>
          </a:endParaRPr>
        </a:p>
        <a:p>
          <a:r>
            <a:rPr kumimoji="1" lang="ja-JP" altLang="en-US" sz="1100" baseline="0">
              <a:latin typeface="メイリオ" panose="020B0604030504040204" pitchFamily="50" charset="-128"/>
              <a:ea typeface="メイリオ" panose="020B0604030504040204" pitchFamily="50" charset="-128"/>
              <a:cs typeface="メイリオ" panose="020B0604030504040204" pitchFamily="50" charset="-128"/>
            </a:rPr>
            <a:t>　　入力する際は、最大の使用量を入力する。</a:t>
          </a:r>
          <a:endParaRPr kumimoji="1" lang="en-US" altLang="ja-JP" sz="1100" baseline="0">
            <a:latin typeface="メイリオ" panose="020B0604030504040204" pitchFamily="50" charset="-128"/>
            <a:ea typeface="メイリオ" panose="020B0604030504040204" pitchFamily="50" charset="-128"/>
            <a:cs typeface="メイリオ" panose="020B0604030504040204" pitchFamily="50" charset="-128"/>
          </a:endParaRPr>
        </a:p>
        <a:p>
          <a:r>
            <a:rPr kumimoji="1" lang="ja-JP" altLang="en-US" sz="1100" baseline="0">
              <a:latin typeface="メイリオ" panose="020B0604030504040204" pitchFamily="50" charset="-128"/>
              <a:ea typeface="メイリオ" panose="020B0604030504040204" pitchFamily="50" charset="-128"/>
              <a:cs typeface="メイリオ" panose="020B0604030504040204" pitchFamily="50" charset="-128"/>
            </a:rPr>
            <a:t>　　例）投下量が</a:t>
          </a:r>
          <a:r>
            <a:rPr kumimoji="1" lang="en-US" altLang="ja-JP" sz="1100" baseline="0">
              <a:latin typeface="メイリオ" panose="020B0604030504040204" pitchFamily="50" charset="-128"/>
              <a:ea typeface="メイリオ" panose="020B0604030504040204" pitchFamily="50" charset="-128"/>
              <a:cs typeface="メイリオ" panose="020B0604030504040204" pitchFamily="50" charset="-128"/>
            </a:rPr>
            <a:t>1</a:t>
          </a:r>
          <a:r>
            <a:rPr kumimoji="1" lang="ja-JP" altLang="en-US" sz="1100" baseline="0">
              <a:latin typeface="メイリオ" panose="020B0604030504040204" pitchFamily="50" charset="-128"/>
              <a:ea typeface="メイリオ" panose="020B0604030504040204" pitchFamily="50" charset="-128"/>
              <a:cs typeface="メイリオ" panose="020B0604030504040204" pitchFamily="50" charset="-128"/>
            </a:rPr>
            <a:t>～</a:t>
          </a:r>
          <a:r>
            <a:rPr kumimoji="1" lang="en-US" altLang="ja-JP" sz="1100" baseline="0">
              <a:latin typeface="メイリオ" panose="020B0604030504040204" pitchFamily="50" charset="-128"/>
              <a:ea typeface="メイリオ" panose="020B0604030504040204" pitchFamily="50" charset="-128"/>
              <a:cs typeface="メイリオ" panose="020B0604030504040204" pitchFamily="50" charset="-128"/>
            </a:rPr>
            <a:t>2 g/</a:t>
          </a:r>
          <a:r>
            <a:rPr kumimoji="1" lang="ja-JP" altLang="en-US" sz="1100" baseline="0">
              <a:latin typeface="メイリオ" panose="020B0604030504040204" pitchFamily="50" charset="-128"/>
              <a:ea typeface="メイリオ" panose="020B0604030504040204" pitchFamily="50" charset="-128"/>
              <a:cs typeface="メイリオ" panose="020B0604030504040204" pitchFamily="50" charset="-128"/>
            </a:rPr>
            <a:t>株の場合は、</a:t>
          </a:r>
          <a:r>
            <a:rPr kumimoji="1" lang="en-US" altLang="ja-JP" sz="1100" baseline="0">
              <a:latin typeface="メイリオ" panose="020B0604030504040204" pitchFamily="50" charset="-128"/>
              <a:ea typeface="メイリオ" panose="020B0604030504040204" pitchFamily="50" charset="-128"/>
              <a:cs typeface="メイリオ" panose="020B0604030504040204" pitchFamily="50" charset="-128"/>
            </a:rPr>
            <a:t>2</a:t>
          </a:r>
          <a:r>
            <a:rPr kumimoji="1" lang="ja-JP" altLang="en-US" sz="1100" baseline="0">
              <a:latin typeface="メイリオ" panose="020B0604030504040204" pitchFamily="50" charset="-128"/>
              <a:ea typeface="メイリオ" panose="020B0604030504040204" pitchFamily="50" charset="-128"/>
              <a:cs typeface="メイリオ" panose="020B0604030504040204" pitchFamily="50" charset="-128"/>
            </a:rPr>
            <a:t>を入力する。</a:t>
          </a:r>
          <a:endParaRPr kumimoji="1" lang="en-US" altLang="ja-JP" sz="1100" baseline="0">
            <a:latin typeface="メイリオ" panose="020B0604030504040204" pitchFamily="50" charset="-128"/>
            <a:ea typeface="メイリオ" panose="020B0604030504040204" pitchFamily="50" charset="-128"/>
            <a:cs typeface="メイリオ" panose="020B0604030504040204" pitchFamily="50" charset="-128"/>
          </a:endParaRPr>
        </a:p>
        <a:p>
          <a:r>
            <a:rPr kumimoji="1" lang="ja-JP" altLang="en-US" sz="1100" baseline="0">
              <a:latin typeface="メイリオ" panose="020B0604030504040204" pitchFamily="50" charset="-128"/>
              <a:ea typeface="メイリオ" panose="020B0604030504040204" pitchFamily="50" charset="-128"/>
              <a:cs typeface="メイリオ" panose="020B0604030504040204" pitchFamily="50" charset="-128"/>
            </a:rPr>
            <a:t>③　</a:t>
          </a:r>
          <a:r>
            <a:rPr kumimoji="1" lang="en-US" altLang="ja-JP" sz="1100" baseline="0">
              <a:latin typeface="メイリオ" panose="020B0604030504040204" pitchFamily="50" charset="-128"/>
              <a:ea typeface="メイリオ" panose="020B0604030504040204" pitchFamily="50" charset="-128"/>
              <a:cs typeface="メイリオ" panose="020B0604030504040204" pitchFamily="50" charset="-128"/>
            </a:rPr>
            <a:t>10 a</a:t>
          </a:r>
          <a:r>
            <a:rPr kumimoji="1" lang="ja-JP" altLang="en-US" sz="1100" baseline="0">
              <a:latin typeface="メイリオ" panose="020B0604030504040204" pitchFamily="50" charset="-128"/>
              <a:ea typeface="メイリオ" panose="020B0604030504040204" pitchFamily="50" charset="-128"/>
              <a:cs typeface="メイリオ" panose="020B0604030504040204" pitchFamily="50" charset="-128"/>
            </a:rPr>
            <a:t>あたり株数を入力する。</a:t>
          </a:r>
          <a:endParaRPr kumimoji="1" lang="en-US" altLang="ja-JP" sz="1100" baseline="0">
            <a:latin typeface="メイリオ" panose="020B0604030504040204" pitchFamily="50" charset="-128"/>
            <a:ea typeface="メイリオ" panose="020B0604030504040204" pitchFamily="50" charset="-128"/>
            <a:cs typeface="メイリオ" panose="020B0604030504040204" pitchFamily="50" charset="-128"/>
          </a:endParaRPr>
        </a:p>
        <a:p>
          <a:r>
            <a:rPr kumimoji="1" lang="ja-JP" altLang="en-US" sz="1100" baseline="0">
              <a:latin typeface="メイリオ" panose="020B0604030504040204" pitchFamily="50" charset="-128"/>
              <a:ea typeface="メイリオ" panose="020B0604030504040204" pitchFamily="50" charset="-128"/>
              <a:cs typeface="メイリオ" panose="020B0604030504040204" pitchFamily="50" charset="-128"/>
            </a:rPr>
            <a:t>④　</a:t>
          </a:r>
          <a:r>
            <a:rPr kumimoji="1" lang="en-US" altLang="ja-JP" sz="1100" baseline="0">
              <a:latin typeface="メイリオ" panose="020B0604030504040204" pitchFamily="50" charset="-128"/>
              <a:ea typeface="メイリオ" panose="020B0604030504040204" pitchFamily="50" charset="-128"/>
              <a:cs typeface="メイリオ" panose="020B0604030504040204" pitchFamily="50" charset="-128"/>
            </a:rPr>
            <a:t>10 a</a:t>
          </a:r>
          <a:r>
            <a:rPr kumimoji="1" lang="ja-JP" altLang="en-US" sz="1100" baseline="0">
              <a:latin typeface="メイリオ" panose="020B0604030504040204" pitchFamily="50" charset="-128"/>
              <a:ea typeface="メイリオ" panose="020B0604030504040204" pitchFamily="50" charset="-128"/>
              <a:cs typeface="メイリオ" panose="020B0604030504040204" pitchFamily="50" charset="-128"/>
            </a:rPr>
            <a:t>あたり使用量が算出される。この値を、「計算シート」の該当欄に入力する。</a:t>
          </a:r>
          <a:endParaRPr kumimoji="1" lang="ja-JP" altLang="en-US" sz="1100">
            <a:latin typeface="メイリオ" panose="020B0604030504040204" pitchFamily="50" charset="-128"/>
            <a:ea typeface="メイリオ" panose="020B0604030504040204" pitchFamily="50" charset="-128"/>
            <a:cs typeface="メイリオ" panose="020B0604030504040204" pitchFamily="50" charset="-128"/>
          </a:endParaRPr>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2</xdr:col>
      <xdr:colOff>104775</xdr:colOff>
      <xdr:row>1</xdr:row>
      <xdr:rowOff>200025</xdr:rowOff>
    </xdr:from>
    <xdr:ext cx="904875" cy="333375"/>
    <xdr:sp macro="" textlink="">
      <xdr:nvSpPr>
        <xdr:cNvPr id="2" name="テキスト ボックス 1">
          <a:extLst>
            <a:ext uri="{FF2B5EF4-FFF2-40B4-BE49-F238E27FC236}">
              <a16:creationId xmlns:a16="http://schemas.microsoft.com/office/drawing/2014/main" id="{00000000-0008-0000-0B00-000002000000}"/>
            </a:ext>
          </a:extLst>
        </xdr:cNvPr>
        <xdr:cNvSpPr txBox="1"/>
      </xdr:nvSpPr>
      <xdr:spPr>
        <a:xfrm>
          <a:off x="771525" y="200025"/>
          <a:ext cx="904875" cy="333375"/>
        </a:xfrm>
        <a:prstGeom prst="rect">
          <a:avLst/>
        </a:prstGeom>
        <a:solidFill>
          <a:schemeClr val="tx1"/>
        </a:solidFill>
        <a:ln w="1905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solidFill>
                <a:schemeClr val="bg1"/>
              </a:solidFill>
              <a:latin typeface="メイリオ" panose="020B0604030504040204" pitchFamily="50" charset="-128"/>
              <a:ea typeface="メイリオ" panose="020B0604030504040204" pitchFamily="50" charset="-128"/>
              <a:cs typeface="メイリオ" panose="020B0604030504040204" pitchFamily="50" charset="-128"/>
            </a:rPr>
            <a:t>出力シート</a:t>
          </a:r>
        </a:p>
      </xdr:txBody>
    </xdr:sp>
    <xdr:clientData/>
  </xdr:oneCellAnchor>
</xdr:wsDr>
</file>

<file path=xl/drawings/drawing8.xml><?xml version="1.0" encoding="utf-8"?>
<xdr:wsDr xmlns:xdr="http://schemas.openxmlformats.org/drawingml/2006/spreadsheetDrawing" xmlns:a="http://schemas.openxmlformats.org/drawingml/2006/main">
  <xdr:oneCellAnchor>
    <xdr:from>
      <xdr:col>1</xdr:col>
      <xdr:colOff>132291</xdr:colOff>
      <xdr:row>11</xdr:row>
      <xdr:rowOff>219076</xdr:rowOff>
    </xdr:from>
    <xdr:ext cx="1778000" cy="336549"/>
    <xdr:sp macro="" textlink="">
      <xdr:nvSpPr>
        <xdr:cNvPr id="2" name="テキスト ボックス 1">
          <a:extLst>
            <a:ext uri="{FF2B5EF4-FFF2-40B4-BE49-F238E27FC236}">
              <a16:creationId xmlns:a16="http://schemas.microsoft.com/office/drawing/2014/main" id="{00000000-0008-0000-0C00-000002000000}"/>
            </a:ext>
          </a:extLst>
        </xdr:cNvPr>
        <xdr:cNvSpPr txBox="1"/>
      </xdr:nvSpPr>
      <xdr:spPr>
        <a:xfrm>
          <a:off x="502708" y="219076"/>
          <a:ext cx="1778000" cy="336549"/>
        </a:xfrm>
        <a:prstGeom prst="rect">
          <a:avLst/>
        </a:prstGeom>
        <a:solidFill>
          <a:schemeClr val="tx1"/>
        </a:solidFill>
        <a:ln w="1905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solidFill>
                <a:schemeClr val="bg1"/>
              </a:solidFill>
              <a:latin typeface="メイリオ" panose="020B0604030504040204" pitchFamily="50" charset="-128"/>
              <a:ea typeface="メイリオ" panose="020B0604030504040204" pitchFamily="50" charset="-128"/>
              <a:cs typeface="メイリオ" panose="020B0604030504040204" pitchFamily="50" charset="-128"/>
            </a:rPr>
            <a:t>出力シート</a:t>
          </a:r>
          <a:r>
            <a:rPr kumimoji="1" lang="en-US" altLang="ja-JP" sz="1100" b="1">
              <a:solidFill>
                <a:schemeClr val="bg1"/>
              </a:solidFill>
              <a:latin typeface="メイリオ" panose="020B0604030504040204" pitchFamily="50" charset="-128"/>
              <a:ea typeface="メイリオ" panose="020B0604030504040204" pitchFamily="50" charset="-128"/>
              <a:cs typeface="メイリオ" panose="020B0604030504040204" pitchFamily="50" charset="-128"/>
            </a:rPr>
            <a:t>(</a:t>
          </a:r>
          <a:r>
            <a:rPr kumimoji="1" lang="ja-JP" altLang="en-US" sz="1100" b="1">
              <a:solidFill>
                <a:schemeClr val="bg1"/>
              </a:solidFill>
              <a:latin typeface="メイリオ" panose="020B0604030504040204" pitchFamily="50" charset="-128"/>
              <a:ea typeface="メイリオ" panose="020B0604030504040204" pitchFamily="50" charset="-128"/>
              <a:cs typeface="メイリオ" panose="020B0604030504040204" pitchFamily="50" charset="-128"/>
            </a:rPr>
            <a:t>サブシート</a:t>
          </a:r>
          <a:r>
            <a:rPr kumimoji="1" lang="en-US" altLang="ja-JP" sz="1100" b="1">
              <a:solidFill>
                <a:schemeClr val="bg1"/>
              </a:solidFill>
              <a:latin typeface="メイリオ" panose="020B0604030504040204" pitchFamily="50" charset="-128"/>
              <a:ea typeface="メイリオ" panose="020B0604030504040204" pitchFamily="50" charset="-128"/>
              <a:cs typeface="メイリオ" panose="020B0604030504040204" pitchFamily="50" charset="-128"/>
            </a:rPr>
            <a:t>)</a:t>
          </a:r>
          <a:endParaRPr kumimoji="1" lang="ja-JP" altLang="en-US" sz="1100" b="1">
            <a:solidFill>
              <a:schemeClr val="bg1"/>
            </a:solidFill>
            <a:latin typeface="メイリオ" panose="020B0604030504040204" pitchFamily="50" charset="-128"/>
            <a:ea typeface="メイリオ" panose="020B0604030504040204" pitchFamily="50" charset="-128"/>
            <a:cs typeface="メイリオ" panose="020B0604030504040204" pitchFamily="50" charset="-128"/>
          </a:endParaRPr>
        </a:p>
      </xdr:txBody>
    </xdr:sp>
    <xdr:clientData/>
  </xdr:oneCellAnchor>
</xdr:wsDr>
</file>

<file path=xl/drawings/drawing9.xml><?xml version="1.0" encoding="utf-8"?>
<xdr:wsDr xmlns:xdr="http://schemas.openxmlformats.org/drawingml/2006/spreadsheetDrawing" xmlns:a="http://schemas.openxmlformats.org/drawingml/2006/main">
  <xdr:twoCellAnchor>
    <xdr:from>
      <xdr:col>6</xdr:col>
      <xdr:colOff>381000</xdr:colOff>
      <xdr:row>2</xdr:row>
      <xdr:rowOff>95250</xdr:rowOff>
    </xdr:from>
    <xdr:to>
      <xdr:col>12</xdr:col>
      <xdr:colOff>328083</xdr:colOff>
      <xdr:row>10</xdr:row>
      <xdr:rowOff>47626</xdr:rowOff>
    </xdr:to>
    <xdr:sp macro="" textlink="">
      <xdr:nvSpPr>
        <xdr:cNvPr id="2" name="テキスト ボックス 1">
          <a:extLst>
            <a:ext uri="{FF2B5EF4-FFF2-40B4-BE49-F238E27FC236}">
              <a16:creationId xmlns:a16="http://schemas.microsoft.com/office/drawing/2014/main" id="{00000000-0008-0000-0D00-000002000000}"/>
            </a:ext>
          </a:extLst>
        </xdr:cNvPr>
        <xdr:cNvSpPr txBox="1"/>
      </xdr:nvSpPr>
      <xdr:spPr>
        <a:xfrm>
          <a:off x="6429375" y="676275"/>
          <a:ext cx="4061883" cy="2009776"/>
        </a:xfrm>
        <a:prstGeom prst="rect">
          <a:avLst/>
        </a:prstGeom>
        <a:solidFill>
          <a:schemeClr val="lt1"/>
        </a:solidFill>
        <a:ln w="1905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050">
              <a:latin typeface="メイリオ" panose="020B0604030504040204" pitchFamily="50" charset="-128"/>
              <a:ea typeface="メイリオ" panose="020B0604030504040204" pitchFamily="50" charset="-128"/>
              <a:cs typeface="メイリオ" panose="020B0604030504040204" pitchFamily="50" charset="-128"/>
            </a:rPr>
            <a:t>【</a:t>
          </a:r>
          <a:r>
            <a:rPr kumimoji="1" lang="ja-JP" altLang="en-US" sz="1050">
              <a:latin typeface="メイリオ" panose="020B0604030504040204" pitchFamily="50" charset="-128"/>
              <a:ea typeface="メイリオ" panose="020B0604030504040204" pitchFamily="50" charset="-128"/>
              <a:cs typeface="メイリオ" panose="020B0604030504040204" pitchFamily="50" charset="-128"/>
            </a:rPr>
            <a:t>入力方法</a:t>
          </a:r>
          <a:r>
            <a:rPr kumimoji="1" lang="en-US" altLang="ja-JP" sz="1050">
              <a:latin typeface="メイリオ" panose="020B0604030504040204" pitchFamily="50" charset="-128"/>
              <a:ea typeface="メイリオ" panose="020B0604030504040204" pitchFamily="50" charset="-128"/>
              <a:cs typeface="メイリオ" panose="020B0604030504040204" pitchFamily="50" charset="-128"/>
            </a:rPr>
            <a:t>】</a:t>
          </a:r>
        </a:p>
        <a:p>
          <a:r>
            <a:rPr kumimoji="1" lang="en-US" altLang="ja-JP" sz="1050">
              <a:latin typeface="メイリオ" panose="020B0604030504040204" pitchFamily="50" charset="-128"/>
              <a:ea typeface="メイリオ" panose="020B0604030504040204" pitchFamily="50" charset="-128"/>
              <a:cs typeface="メイリオ" panose="020B0604030504040204" pitchFamily="50" charset="-128"/>
            </a:rPr>
            <a:t>※</a:t>
          </a:r>
          <a:r>
            <a:rPr kumimoji="1" lang="ja-JP" altLang="en-US" sz="1050">
              <a:latin typeface="メイリオ" panose="020B0604030504040204" pitchFamily="50" charset="-128"/>
              <a:ea typeface="メイリオ" panose="020B0604030504040204" pitchFamily="50" charset="-128"/>
              <a:cs typeface="メイリオ" panose="020B0604030504040204" pitchFamily="50" charset="-128"/>
            </a:rPr>
            <a:t>入力シートで「出力シート作成」を実行した後に操作すること。</a:t>
          </a:r>
          <a:endParaRPr kumimoji="1" lang="en-US" altLang="ja-JP" sz="1050">
            <a:latin typeface="メイリオ" panose="020B0604030504040204" pitchFamily="50" charset="-128"/>
            <a:ea typeface="メイリオ" panose="020B0604030504040204" pitchFamily="50" charset="-128"/>
            <a:cs typeface="メイリオ" panose="020B0604030504040204" pitchFamily="50" charset="-128"/>
          </a:endParaRPr>
        </a:p>
        <a:p>
          <a:r>
            <a:rPr kumimoji="1" lang="ja-JP" altLang="en-US"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①　「使用番号」水色セル：使用番号（</a:t>
          </a:r>
          <a:r>
            <a:rPr kumimoji="1" lang="ja-JP" altLang="en-US" sz="1050" u="sng">
              <a:solidFill>
                <a:srgbClr val="FF0000"/>
              </a:solidFill>
              <a:effectLst/>
              <a:latin typeface="メイリオ" panose="020B0604030504040204" pitchFamily="50" charset="-128"/>
              <a:ea typeface="メイリオ" panose="020B0604030504040204" pitchFamily="50" charset="-128"/>
              <a:cs typeface="メイリオ" panose="020B0604030504040204" pitchFamily="50" charset="-128"/>
            </a:rPr>
            <a:t>出力シート</a:t>
          </a:r>
          <a:r>
            <a:rPr kumimoji="1" lang="ja-JP" altLang="en-US"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に対応した番号）を入れる。</a:t>
          </a:r>
          <a:r>
            <a:rPr kumimoji="1" lang="en-US" altLang="ja-JP"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a:t>
          </a:r>
          <a:r>
            <a:rPr kumimoji="1" lang="ja-JP" altLang="en-US"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このとき、数字を半角で入れること。全角では認識しない。</a:t>
          </a:r>
          <a:endParaRPr kumimoji="1" lang="en-US" altLang="ja-JP"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endParaRPr>
        </a:p>
        <a:p>
          <a:r>
            <a:rPr kumimoji="1" lang="ja-JP" altLang="en-US"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②　補助資料を参考に、緑色セルを入力する。プルダウンで表示される候補から選択する。</a:t>
          </a:r>
          <a:endParaRPr kumimoji="1" lang="en-US" altLang="ja-JP"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1.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7.xml"/><Relationship Id="rId1" Type="http://schemas.openxmlformats.org/officeDocument/2006/relationships/printerSettings" Target="../printerSettings/printerSettings8.bin"/><Relationship Id="rId4" Type="http://schemas.openxmlformats.org/officeDocument/2006/relationships/comments" Target="../comments2.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9.xml"/><Relationship Id="rId1" Type="http://schemas.openxmlformats.org/officeDocument/2006/relationships/printerSettings" Target="../printerSettings/printerSettings10.bin"/><Relationship Id="rId4" Type="http://schemas.openxmlformats.org/officeDocument/2006/relationships/comments" Target="../comments3.xml"/></Relationships>
</file>

<file path=xl/worksheets/_rels/sheet1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L46"/>
  <sheetViews>
    <sheetView workbookViewId="0">
      <selection activeCell="B29" sqref="B29:D29"/>
    </sheetView>
  </sheetViews>
  <sheetFormatPr defaultColWidth="9" defaultRowHeight="18.75" x14ac:dyDescent="0.45"/>
  <cols>
    <col min="1" max="1" width="5" style="80" customWidth="1"/>
    <col min="2" max="16384" width="9" style="98"/>
  </cols>
  <sheetData>
    <row r="1" spans="1:12" ht="41.25" customHeight="1" x14ac:dyDescent="0.45">
      <c r="A1" s="600" t="s">
        <v>1224</v>
      </c>
      <c r="B1" s="600"/>
      <c r="C1" s="600"/>
      <c r="D1" s="600"/>
      <c r="E1" s="600"/>
      <c r="F1" s="600"/>
      <c r="G1" s="600"/>
      <c r="H1" s="600"/>
      <c r="I1" s="600"/>
    </row>
    <row r="2" spans="1:12" ht="6.75" customHeight="1" x14ac:dyDescent="0.45">
      <c r="B2" s="81"/>
    </row>
    <row r="3" spans="1:12" x14ac:dyDescent="0.45">
      <c r="A3" s="80" t="s">
        <v>1225</v>
      </c>
      <c r="B3" s="81" t="s">
        <v>206</v>
      </c>
    </row>
    <row r="4" spans="1:12" x14ac:dyDescent="0.45">
      <c r="B4" s="81" t="s">
        <v>1234</v>
      </c>
    </row>
    <row r="5" spans="1:12" x14ac:dyDescent="0.45">
      <c r="B5" s="81" t="s">
        <v>1236</v>
      </c>
    </row>
    <row r="6" spans="1:12" x14ac:dyDescent="0.45">
      <c r="B6" s="81" t="s">
        <v>1235</v>
      </c>
    </row>
    <row r="7" spans="1:12" ht="38.25" customHeight="1" x14ac:dyDescent="0.45">
      <c r="B7" s="599" t="s">
        <v>1185</v>
      </c>
      <c r="C7" s="599"/>
      <c r="D7" s="599"/>
      <c r="E7" s="599"/>
      <c r="F7" s="599"/>
      <c r="G7" s="599"/>
      <c r="H7" s="599"/>
      <c r="I7" s="599"/>
      <c r="J7" s="599"/>
      <c r="K7" s="599"/>
      <c r="L7" s="599"/>
    </row>
    <row r="8" spans="1:12" x14ac:dyDescent="0.45">
      <c r="B8" s="81" t="s">
        <v>1128</v>
      </c>
    </row>
    <row r="9" spans="1:12" x14ac:dyDescent="0.45">
      <c r="B9" s="81" t="s">
        <v>1129</v>
      </c>
    </row>
    <row r="10" spans="1:12" ht="41.25" customHeight="1" x14ac:dyDescent="0.45">
      <c r="B10" s="598" t="s">
        <v>1172</v>
      </c>
      <c r="C10" s="598"/>
      <c r="D10" s="598"/>
      <c r="E10" s="598"/>
      <c r="F10" s="598"/>
      <c r="G10" s="598"/>
      <c r="H10" s="598"/>
      <c r="I10" s="598"/>
      <c r="J10" s="598"/>
      <c r="K10" s="598"/>
      <c r="L10" s="598"/>
    </row>
    <row r="11" spans="1:12" ht="9" customHeight="1" x14ac:dyDescent="0.45"/>
    <row r="12" spans="1:12" x14ac:dyDescent="0.45">
      <c r="A12" s="80" t="s">
        <v>1225</v>
      </c>
      <c r="B12" s="98" t="s">
        <v>1226</v>
      </c>
    </row>
    <row r="13" spans="1:12" ht="36.75" customHeight="1" x14ac:dyDescent="0.45">
      <c r="B13" s="598" t="s">
        <v>1227</v>
      </c>
      <c r="C13" s="598"/>
      <c r="D13" s="598"/>
      <c r="E13" s="598"/>
      <c r="F13" s="598"/>
      <c r="G13" s="598"/>
      <c r="H13" s="598"/>
      <c r="I13" s="598"/>
      <c r="J13" s="598"/>
      <c r="K13" s="598"/>
      <c r="L13" s="598"/>
    </row>
    <row r="14" spans="1:12" x14ac:dyDescent="0.45">
      <c r="B14" s="98" t="s">
        <v>1228</v>
      </c>
    </row>
    <row r="15" spans="1:12" x14ac:dyDescent="0.45">
      <c r="B15" s="98" t="s">
        <v>1229</v>
      </c>
    </row>
    <row r="16" spans="1:12" x14ac:dyDescent="0.45">
      <c r="B16" s="98" t="s">
        <v>1237</v>
      </c>
    </row>
    <row r="17" spans="1:12" x14ac:dyDescent="0.45">
      <c r="B17" s="98" t="s">
        <v>1230</v>
      </c>
    </row>
    <row r="18" spans="1:12" ht="7.5" customHeight="1" x14ac:dyDescent="0.45"/>
    <row r="19" spans="1:12" ht="39" customHeight="1" x14ac:dyDescent="0.45">
      <c r="A19" s="136" t="s">
        <v>1225</v>
      </c>
      <c r="B19" s="598" t="s">
        <v>1231</v>
      </c>
      <c r="C19" s="598"/>
      <c r="D19" s="598"/>
      <c r="E19" s="598"/>
      <c r="F19" s="598"/>
      <c r="G19" s="598"/>
      <c r="H19" s="598"/>
      <c r="I19" s="598"/>
      <c r="J19" s="598"/>
      <c r="K19" s="598"/>
      <c r="L19" s="598"/>
    </row>
    <row r="20" spans="1:12" ht="9" customHeight="1" x14ac:dyDescent="0.45"/>
    <row r="21" spans="1:12" x14ac:dyDescent="0.45">
      <c r="A21" s="80" t="s">
        <v>1225</v>
      </c>
      <c r="B21" s="98" t="s">
        <v>1238</v>
      </c>
    </row>
    <row r="22" spans="1:12" ht="9" customHeight="1" x14ac:dyDescent="0.45"/>
    <row r="24" spans="1:12" x14ac:dyDescent="0.45">
      <c r="A24" s="141" t="s">
        <v>1243</v>
      </c>
    </row>
    <row r="25" spans="1:12" x14ac:dyDescent="0.45">
      <c r="B25" s="601" t="s">
        <v>1244</v>
      </c>
      <c r="C25" s="601"/>
      <c r="D25" s="601"/>
      <c r="E25" s="142" t="s">
        <v>1261</v>
      </c>
      <c r="F25" s="98" t="s">
        <v>1264</v>
      </c>
    </row>
    <row r="26" spans="1:12" x14ac:dyDescent="0.45">
      <c r="B26" s="601" t="s">
        <v>1245</v>
      </c>
      <c r="C26" s="601"/>
      <c r="D26" s="601"/>
      <c r="E26" s="143" t="s">
        <v>1262</v>
      </c>
    </row>
    <row r="27" spans="1:12" x14ac:dyDescent="0.45">
      <c r="B27" s="602" t="s">
        <v>1246</v>
      </c>
      <c r="C27" s="602"/>
      <c r="D27" s="602"/>
      <c r="E27" s="144" t="s">
        <v>1263</v>
      </c>
    </row>
    <row r="28" spans="1:12" x14ac:dyDescent="0.45">
      <c r="B28" s="603" t="s">
        <v>1247</v>
      </c>
      <c r="C28" s="603"/>
      <c r="D28" s="603"/>
      <c r="E28" s="144" t="s">
        <v>1263</v>
      </c>
    </row>
    <row r="29" spans="1:12" x14ac:dyDescent="0.45">
      <c r="B29" s="601" t="s">
        <v>1248</v>
      </c>
      <c r="C29" s="601"/>
      <c r="D29" s="601"/>
      <c r="E29" s="143" t="s">
        <v>1262</v>
      </c>
      <c r="F29" s="98" t="s">
        <v>1268</v>
      </c>
    </row>
    <row r="30" spans="1:12" x14ac:dyDescent="0.45">
      <c r="B30" s="601" t="s">
        <v>1249</v>
      </c>
      <c r="C30" s="601"/>
      <c r="D30" s="601"/>
      <c r="E30" s="143" t="s">
        <v>1262</v>
      </c>
      <c r="F30" s="98" t="s">
        <v>1269</v>
      </c>
    </row>
    <row r="31" spans="1:12" x14ac:dyDescent="0.45">
      <c r="B31" s="604" t="s">
        <v>1250</v>
      </c>
      <c r="C31" s="604"/>
      <c r="D31" s="604"/>
      <c r="E31" s="144" t="s">
        <v>1263</v>
      </c>
      <c r="F31" s="98" t="s">
        <v>1265</v>
      </c>
    </row>
    <row r="32" spans="1:12" x14ac:dyDescent="0.45">
      <c r="B32" s="604" t="s">
        <v>1251</v>
      </c>
      <c r="C32" s="604"/>
      <c r="D32" s="604"/>
      <c r="E32" s="213" t="s">
        <v>1263</v>
      </c>
      <c r="F32" s="98" t="s">
        <v>1401</v>
      </c>
    </row>
    <row r="33" spans="2:6" x14ac:dyDescent="0.45">
      <c r="B33" s="601" t="s">
        <v>1252</v>
      </c>
      <c r="C33" s="601"/>
      <c r="D33" s="601"/>
      <c r="E33" s="143" t="s">
        <v>1262</v>
      </c>
      <c r="F33" s="98" t="s">
        <v>1267</v>
      </c>
    </row>
    <row r="34" spans="2:6" x14ac:dyDescent="0.45">
      <c r="B34" s="601" t="s">
        <v>1253</v>
      </c>
      <c r="C34" s="601"/>
      <c r="D34" s="601"/>
      <c r="E34" s="143" t="s">
        <v>1262</v>
      </c>
      <c r="F34" s="98" t="s">
        <v>1270</v>
      </c>
    </row>
    <row r="35" spans="2:6" x14ac:dyDescent="0.45">
      <c r="B35" s="601" t="s">
        <v>1254</v>
      </c>
      <c r="C35" s="601"/>
      <c r="D35" s="601"/>
      <c r="E35" s="143" t="s">
        <v>1262</v>
      </c>
    </row>
    <row r="36" spans="2:6" x14ac:dyDescent="0.45">
      <c r="B36" s="605" t="s">
        <v>1255</v>
      </c>
      <c r="C36" s="605"/>
      <c r="D36" s="605"/>
      <c r="E36" s="144" t="s">
        <v>1263</v>
      </c>
      <c r="F36" s="98" t="s">
        <v>1266</v>
      </c>
    </row>
    <row r="37" spans="2:6" x14ac:dyDescent="0.45">
      <c r="B37" s="606" t="s">
        <v>1256</v>
      </c>
      <c r="C37" s="606"/>
      <c r="D37" s="606"/>
      <c r="E37" s="144" t="s">
        <v>1263</v>
      </c>
    </row>
    <row r="38" spans="2:6" x14ac:dyDescent="0.45">
      <c r="B38" s="606" t="s">
        <v>1257</v>
      </c>
      <c r="C38" s="606"/>
      <c r="D38" s="606"/>
      <c r="E38" s="144" t="s">
        <v>1263</v>
      </c>
    </row>
    <row r="39" spans="2:6" x14ac:dyDescent="0.45">
      <c r="B39" s="601" t="s">
        <v>1258</v>
      </c>
      <c r="C39" s="601"/>
      <c r="D39" s="601"/>
      <c r="E39" s="143" t="s">
        <v>1262</v>
      </c>
      <c r="F39" s="98" t="s">
        <v>1271</v>
      </c>
    </row>
    <row r="40" spans="2:6" x14ac:dyDescent="0.45">
      <c r="B40" s="601" t="s">
        <v>1259</v>
      </c>
      <c r="C40" s="601"/>
      <c r="D40" s="601"/>
      <c r="E40" s="143" t="s">
        <v>1262</v>
      </c>
    </row>
    <row r="41" spans="2:6" x14ac:dyDescent="0.45">
      <c r="B41" s="601" t="s">
        <v>108</v>
      </c>
      <c r="C41" s="601"/>
      <c r="D41" s="601"/>
      <c r="E41" s="143" t="s">
        <v>1262</v>
      </c>
    </row>
    <row r="42" spans="2:6" x14ac:dyDescent="0.45">
      <c r="B42" s="601" t="s">
        <v>6</v>
      </c>
      <c r="C42" s="601"/>
      <c r="D42" s="601"/>
      <c r="E42" s="143" t="s">
        <v>1262</v>
      </c>
    </row>
    <row r="43" spans="2:6" x14ac:dyDescent="0.45">
      <c r="B43" s="601" t="s">
        <v>1323</v>
      </c>
      <c r="C43" s="601"/>
      <c r="D43" s="601"/>
      <c r="E43" s="143" t="s">
        <v>1262</v>
      </c>
    </row>
    <row r="44" spans="2:6" x14ac:dyDescent="0.45">
      <c r="B44" s="601" t="s">
        <v>1260</v>
      </c>
      <c r="C44" s="601"/>
      <c r="D44" s="601"/>
      <c r="E44" s="143" t="s">
        <v>1262</v>
      </c>
    </row>
    <row r="45" spans="2:6" x14ac:dyDescent="0.45">
      <c r="B45" s="601" t="s">
        <v>107</v>
      </c>
      <c r="C45" s="601"/>
      <c r="D45" s="601"/>
      <c r="E45" s="143" t="s">
        <v>1262</v>
      </c>
    </row>
    <row r="46" spans="2:6" x14ac:dyDescent="0.45">
      <c r="B46" s="607" t="s">
        <v>1332</v>
      </c>
      <c r="C46" s="607"/>
      <c r="D46" s="607"/>
      <c r="E46" s="179" t="s">
        <v>1333</v>
      </c>
      <c r="F46" s="98" t="s">
        <v>1334</v>
      </c>
    </row>
  </sheetData>
  <mergeCells count="27">
    <mergeCell ref="B46:D46"/>
    <mergeCell ref="B45:D45"/>
    <mergeCell ref="B40:D40"/>
    <mergeCell ref="B41:D41"/>
    <mergeCell ref="B42:D42"/>
    <mergeCell ref="B43:D43"/>
    <mergeCell ref="B44:D44"/>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10:L10"/>
    <mergeCell ref="B13:L13"/>
    <mergeCell ref="B19:L19"/>
    <mergeCell ref="B7:L7"/>
    <mergeCell ref="A1:I1"/>
  </mergeCells>
  <phoneticPr fontId="11"/>
  <pageMargins left="0.70866141732283472" right="0.70866141732283472" top="0.74803149606299213" bottom="0.74803149606299213" header="0.31496062992125984" footer="0.31496062992125984"/>
  <pageSetup paperSize="9" scale="80" fitToHeight="2"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B16"/>
  <sheetViews>
    <sheetView workbookViewId="0">
      <selection sqref="A1:XFD1048576"/>
    </sheetView>
  </sheetViews>
  <sheetFormatPr defaultRowHeight="13.5" x14ac:dyDescent="0.15"/>
  <cols>
    <col min="1" max="1" width="9" style="539"/>
    <col min="2" max="2" width="47.125" style="539" customWidth="1"/>
    <col min="3" max="16384" width="9" style="539"/>
  </cols>
  <sheetData>
    <row r="1" spans="1:2" x14ac:dyDescent="0.15">
      <c r="A1" s="925" t="s">
        <v>1423</v>
      </c>
      <c r="B1" s="926" t="s">
        <v>1430</v>
      </c>
    </row>
    <row r="2" spans="1:2" x14ac:dyDescent="0.15">
      <c r="A2" s="927">
        <v>190830</v>
      </c>
      <c r="B2" s="928" t="s">
        <v>1429</v>
      </c>
    </row>
    <row r="3" spans="1:2" x14ac:dyDescent="0.15">
      <c r="A3" s="927">
        <v>200123</v>
      </c>
      <c r="B3" s="928" t="s">
        <v>1424</v>
      </c>
    </row>
    <row r="4" spans="1:2" ht="27" x14ac:dyDescent="0.15">
      <c r="A4" s="927"/>
      <c r="B4" s="929" t="s">
        <v>1425</v>
      </c>
    </row>
    <row r="5" spans="1:2" x14ac:dyDescent="0.15">
      <c r="A5" s="927"/>
      <c r="B5" s="928" t="s">
        <v>1426</v>
      </c>
    </row>
    <row r="6" spans="1:2" x14ac:dyDescent="0.15">
      <c r="A6" s="927"/>
      <c r="B6" s="928" t="s">
        <v>1428</v>
      </c>
    </row>
    <row r="7" spans="1:2" x14ac:dyDescent="0.15">
      <c r="A7" s="927">
        <v>200529</v>
      </c>
      <c r="B7" s="928" t="s">
        <v>1427</v>
      </c>
    </row>
    <row r="8" spans="1:2" x14ac:dyDescent="0.15">
      <c r="A8" s="930">
        <v>210120</v>
      </c>
      <c r="B8" s="931" t="s">
        <v>1434</v>
      </c>
    </row>
    <row r="9" spans="1:2" x14ac:dyDescent="0.15">
      <c r="A9" s="930">
        <v>210324</v>
      </c>
      <c r="B9" s="931" t="s">
        <v>1466</v>
      </c>
    </row>
    <row r="10" spans="1:2" x14ac:dyDescent="0.15">
      <c r="A10" s="930">
        <v>210514</v>
      </c>
      <c r="B10" s="931" t="s">
        <v>1531</v>
      </c>
    </row>
    <row r="11" spans="1:2" x14ac:dyDescent="0.15">
      <c r="A11" s="930">
        <v>210616</v>
      </c>
      <c r="B11" s="931" t="s">
        <v>1532</v>
      </c>
    </row>
    <row r="12" spans="1:2" x14ac:dyDescent="0.15">
      <c r="A12" s="930">
        <v>210630</v>
      </c>
      <c r="B12" s="931" t="s">
        <v>1534</v>
      </c>
    </row>
    <row r="13" spans="1:2" x14ac:dyDescent="0.15">
      <c r="A13" s="930">
        <v>210908</v>
      </c>
      <c r="B13" s="931" t="s">
        <v>1540</v>
      </c>
    </row>
    <row r="14" spans="1:2" ht="27" x14ac:dyDescent="0.15">
      <c r="A14" s="927">
        <v>211222</v>
      </c>
      <c r="B14" s="929" t="s">
        <v>1541</v>
      </c>
    </row>
    <row r="15" spans="1:2" ht="27" x14ac:dyDescent="0.15">
      <c r="A15" s="932">
        <v>250623</v>
      </c>
      <c r="B15" s="929" t="s">
        <v>1553</v>
      </c>
    </row>
    <row r="16" spans="1:2" ht="14.25" thickBot="1" x14ac:dyDescent="0.2">
      <c r="A16" s="597">
        <v>250807</v>
      </c>
      <c r="B16" s="933" t="s">
        <v>1555</v>
      </c>
    </row>
  </sheetData>
  <sheetProtection password="C3B3" sheet="1" selectLockedCells="1" selectUnlockedCells="1"/>
  <phoneticPr fontId="1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tabColor theme="1"/>
    <pageSetUpPr fitToPage="1"/>
  </sheetPr>
  <dimension ref="A1:V103"/>
  <sheetViews>
    <sheetView zoomScale="90" zoomScaleNormal="90" workbookViewId="0">
      <selection activeCell="B9" sqref="B9:L9"/>
    </sheetView>
  </sheetViews>
  <sheetFormatPr defaultColWidth="9" defaultRowHeight="18.75" x14ac:dyDescent="0.45"/>
  <cols>
    <col min="1" max="1" width="5" style="354" customWidth="1"/>
    <col min="2" max="16384" width="9" style="228"/>
  </cols>
  <sheetData>
    <row r="1" spans="1:12" ht="41.25" customHeight="1" x14ac:dyDescent="0.45">
      <c r="A1" s="609" t="s">
        <v>1126</v>
      </c>
      <c r="B1" s="609"/>
      <c r="C1" s="609"/>
      <c r="D1" s="609"/>
      <c r="E1" s="609"/>
      <c r="F1" s="609"/>
      <c r="G1" s="609"/>
      <c r="H1" s="609"/>
      <c r="I1" s="609"/>
      <c r="J1" s="610" t="s">
        <v>1536</v>
      </c>
      <c r="K1" s="611"/>
      <c r="L1" s="611"/>
    </row>
    <row r="2" spans="1:12" ht="21" customHeight="1" x14ac:dyDescent="0.45">
      <c r="A2" s="612" t="s">
        <v>1156</v>
      </c>
      <c r="B2" s="612"/>
      <c r="C2" s="612"/>
      <c r="D2" s="612"/>
      <c r="E2" s="612"/>
      <c r="F2" s="612"/>
      <c r="G2" s="612"/>
      <c r="H2" s="612"/>
      <c r="I2" s="612"/>
      <c r="J2" s="612"/>
      <c r="K2" s="612"/>
      <c r="L2" s="612"/>
    </row>
    <row r="3" spans="1:12" ht="9" customHeight="1" x14ac:dyDescent="0.45">
      <c r="A3" s="481"/>
      <c r="B3" s="245"/>
      <c r="C3" s="245"/>
      <c r="D3" s="245"/>
      <c r="E3" s="245"/>
      <c r="F3" s="245"/>
      <c r="G3" s="245"/>
      <c r="H3" s="245"/>
      <c r="I3" s="245"/>
      <c r="J3" s="245"/>
      <c r="K3" s="245"/>
      <c r="L3" s="245"/>
    </row>
    <row r="4" spans="1:12" ht="18.75" customHeight="1" x14ac:dyDescent="0.45">
      <c r="A4" s="481">
        <v>1</v>
      </c>
      <c r="B4" s="245" t="s">
        <v>1240</v>
      </c>
      <c r="C4" s="245"/>
      <c r="D4" s="245"/>
      <c r="E4" s="245"/>
      <c r="F4" s="245"/>
      <c r="G4" s="245"/>
      <c r="H4" s="245"/>
      <c r="I4" s="245"/>
      <c r="J4" s="245"/>
      <c r="K4" s="245"/>
      <c r="L4" s="245"/>
    </row>
    <row r="5" spans="1:12" ht="18.75" customHeight="1" x14ac:dyDescent="0.45">
      <c r="A5" s="481"/>
      <c r="B5" s="245" t="s">
        <v>1241</v>
      </c>
      <c r="C5" s="245"/>
      <c r="D5" s="245"/>
      <c r="E5" s="245"/>
      <c r="F5" s="245"/>
      <c r="G5" s="245"/>
      <c r="H5" s="245"/>
      <c r="I5" s="245"/>
      <c r="J5" s="245"/>
      <c r="K5" s="245"/>
      <c r="L5" s="245"/>
    </row>
    <row r="6" spans="1:12" ht="18.75" customHeight="1" x14ac:dyDescent="0.45">
      <c r="A6" s="481"/>
      <c r="B6" s="245" t="s">
        <v>1417</v>
      </c>
      <c r="C6" s="245"/>
      <c r="D6" s="245"/>
      <c r="E6" s="245"/>
      <c r="F6" s="245"/>
      <c r="G6" s="245"/>
      <c r="H6" s="245"/>
      <c r="I6" s="245"/>
      <c r="J6" s="245"/>
      <c r="K6" s="245"/>
      <c r="L6" s="245"/>
    </row>
    <row r="7" spans="1:12" ht="18.75" customHeight="1" x14ac:dyDescent="0.45">
      <c r="A7" s="481"/>
      <c r="B7" s="245" t="s">
        <v>1418</v>
      </c>
      <c r="C7" s="245"/>
      <c r="D7" s="245"/>
      <c r="E7" s="245"/>
      <c r="F7" s="245"/>
      <c r="G7" s="245"/>
      <c r="H7" s="245"/>
      <c r="I7" s="245"/>
      <c r="J7" s="245"/>
      <c r="K7" s="245"/>
      <c r="L7" s="245"/>
    </row>
    <row r="8" spans="1:12" ht="57" customHeight="1" x14ac:dyDescent="0.45">
      <c r="A8" s="481"/>
      <c r="B8" s="613" t="s">
        <v>1419</v>
      </c>
      <c r="C8" s="613"/>
      <c r="D8" s="613"/>
      <c r="E8" s="613"/>
      <c r="F8" s="613"/>
      <c r="G8" s="613"/>
      <c r="H8" s="613"/>
      <c r="I8" s="613"/>
      <c r="J8" s="613"/>
      <c r="K8" s="613"/>
      <c r="L8" s="613"/>
    </row>
    <row r="9" spans="1:12" ht="39" customHeight="1" x14ac:dyDescent="0.45">
      <c r="A9" s="481"/>
      <c r="B9" s="613" t="s">
        <v>1420</v>
      </c>
      <c r="C9" s="613"/>
      <c r="D9" s="613"/>
      <c r="E9" s="613"/>
      <c r="F9" s="613"/>
      <c r="G9" s="613"/>
      <c r="H9" s="613"/>
      <c r="I9" s="613"/>
      <c r="J9" s="613"/>
      <c r="K9" s="613"/>
      <c r="L9" s="613"/>
    </row>
    <row r="10" spans="1:12" s="98" customFormat="1" ht="54" customHeight="1" x14ac:dyDescent="0.45">
      <c r="A10" s="482"/>
      <c r="B10" s="616" t="s">
        <v>1535</v>
      </c>
      <c r="C10" s="616"/>
      <c r="D10" s="616"/>
      <c r="E10" s="616"/>
      <c r="F10" s="616"/>
      <c r="G10" s="616"/>
      <c r="H10" s="616"/>
      <c r="I10" s="616"/>
      <c r="J10" s="616"/>
      <c r="K10" s="616"/>
      <c r="L10" s="616"/>
    </row>
    <row r="11" spans="1:12" ht="6" customHeight="1" x14ac:dyDescent="0.45"/>
    <row r="12" spans="1:12" x14ac:dyDescent="0.45">
      <c r="A12" s="354">
        <v>2</v>
      </c>
      <c r="B12" s="614" t="s">
        <v>1125</v>
      </c>
      <c r="C12" s="614"/>
      <c r="D12" s="614"/>
      <c r="E12" s="614"/>
      <c r="F12" s="614"/>
      <c r="G12" s="614"/>
      <c r="H12" s="614"/>
      <c r="I12" s="614"/>
      <c r="J12" s="614"/>
      <c r="K12" s="614"/>
      <c r="L12" s="614"/>
    </row>
    <row r="13" spans="1:12" ht="39" customHeight="1" x14ac:dyDescent="0.45">
      <c r="B13" s="615" t="s">
        <v>1221</v>
      </c>
      <c r="C13" s="615"/>
      <c r="D13" s="615"/>
      <c r="E13" s="615"/>
      <c r="F13" s="615"/>
      <c r="G13" s="615"/>
      <c r="H13" s="615"/>
      <c r="I13" s="615"/>
      <c r="J13" s="615"/>
      <c r="K13" s="615"/>
      <c r="L13" s="615"/>
    </row>
    <row r="14" spans="1:12" x14ac:dyDescent="0.45">
      <c r="B14" s="237" t="s">
        <v>1177</v>
      </c>
    </row>
    <row r="15" spans="1:12" x14ac:dyDescent="0.45">
      <c r="B15" s="234"/>
      <c r="C15" s="228" t="s">
        <v>1178</v>
      </c>
    </row>
    <row r="16" spans="1:12" x14ac:dyDescent="0.45">
      <c r="B16" s="237" t="s">
        <v>1464</v>
      </c>
    </row>
    <row r="17" spans="2:12" x14ac:dyDescent="0.45">
      <c r="B17" s="237" t="s">
        <v>200</v>
      </c>
    </row>
    <row r="18" spans="2:12" x14ac:dyDescent="0.45">
      <c r="B18" s="234"/>
      <c r="C18" s="228" t="s">
        <v>1179</v>
      </c>
    </row>
    <row r="19" spans="2:12" x14ac:dyDescent="0.45">
      <c r="B19" s="237" t="s">
        <v>201</v>
      </c>
    </row>
    <row r="20" spans="2:12" x14ac:dyDescent="0.45">
      <c r="B20" s="238" t="s">
        <v>202</v>
      </c>
    </row>
    <row r="21" spans="2:12" x14ac:dyDescent="0.45">
      <c r="B21" s="238" t="s">
        <v>203</v>
      </c>
    </row>
    <row r="22" spans="2:12" x14ac:dyDescent="0.45">
      <c r="B22" s="234"/>
      <c r="C22" s="228" t="s">
        <v>1180</v>
      </c>
    </row>
    <row r="23" spans="2:12" x14ac:dyDescent="0.45">
      <c r="B23" s="234"/>
      <c r="C23" s="228" t="s">
        <v>1239</v>
      </c>
    </row>
    <row r="24" spans="2:12" x14ac:dyDescent="0.45">
      <c r="B24" s="237" t="s">
        <v>1338</v>
      </c>
      <c r="G24" s="239"/>
    </row>
    <row r="25" spans="2:12" x14ac:dyDescent="0.45">
      <c r="B25" s="234"/>
      <c r="C25" s="228" t="s">
        <v>1339</v>
      </c>
      <c r="G25" s="239"/>
    </row>
    <row r="26" spans="2:12" ht="36.75" customHeight="1" x14ac:dyDescent="0.45">
      <c r="B26" s="234"/>
      <c r="C26" s="608" t="s">
        <v>1242</v>
      </c>
      <c r="D26" s="608"/>
      <c r="E26" s="608"/>
      <c r="F26" s="608"/>
      <c r="G26" s="608"/>
      <c r="H26" s="608"/>
      <c r="I26" s="608"/>
      <c r="J26" s="608"/>
      <c r="K26" s="608"/>
      <c r="L26" s="608"/>
    </row>
    <row r="27" spans="2:12" x14ac:dyDescent="0.45">
      <c r="B27" s="240" t="s">
        <v>1165</v>
      </c>
    </row>
    <row r="28" spans="2:12" x14ac:dyDescent="0.45">
      <c r="B28" s="234"/>
      <c r="C28" s="228" t="s">
        <v>1222</v>
      </c>
    </row>
    <row r="29" spans="2:12" ht="36.75" customHeight="1" x14ac:dyDescent="0.45">
      <c r="B29" s="234"/>
      <c r="C29" s="608" t="s">
        <v>208</v>
      </c>
      <c r="D29" s="608"/>
      <c r="E29" s="608"/>
      <c r="F29" s="608"/>
      <c r="G29" s="608"/>
      <c r="H29" s="608"/>
      <c r="I29" s="608"/>
      <c r="J29" s="608"/>
      <c r="K29" s="608"/>
      <c r="L29" s="608"/>
    </row>
    <row r="30" spans="2:12" ht="36.75" customHeight="1" x14ac:dyDescent="0.45">
      <c r="B30" s="234"/>
      <c r="D30" s="608" t="s">
        <v>204</v>
      </c>
      <c r="E30" s="608"/>
      <c r="F30" s="608"/>
      <c r="G30" s="608"/>
      <c r="H30" s="608"/>
      <c r="I30" s="608"/>
      <c r="J30" s="608"/>
      <c r="K30" s="608"/>
      <c r="L30" s="608"/>
    </row>
    <row r="31" spans="2:12" x14ac:dyDescent="0.45">
      <c r="B31" s="234"/>
      <c r="C31" s="228" t="s">
        <v>209</v>
      </c>
    </row>
    <row r="32" spans="2:12" ht="38.25" customHeight="1" x14ac:dyDescent="0.45">
      <c r="B32" s="234"/>
      <c r="D32" s="608" t="s">
        <v>205</v>
      </c>
      <c r="E32" s="608"/>
      <c r="F32" s="608"/>
      <c r="G32" s="608"/>
      <c r="H32" s="608"/>
      <c r="I32" s="608"/>
      <c r="J32" s="608"/>
      <c r="K32" s="608"/>
      <c r="L32" s="608"/>
    </row>
    <row r="33" spans="2:12" ht="18.75" customHeight="1" x14ac:dyDescent="0.45">
      <c r="B33" s="234"/>
      <c r="C33" s="228" t="s">
        <v>1136</v>
      </c>
      <c r="D33" s="353"/>
      <c r="E33" s="353"/>
      <c r="F33" s="353"/>
      <c r="G33" s="353"/>
      <c r="H33" s="353"/>
      <c r="I33" s="353"/>
      <c r="J33" s="353"/>
      <c r="K33" s="353"/>
      <c r="L33" s="353"/>
    </row>
    <row r="34" spans="2:12" ht="18.75" customHeight="1" x14ac:dyDescent="0.45">
      <c r="B34" s="234"/>
      <c r="C34" s="228" t="s">
        <v>1157</v>
      </c>
      <c r="D34" s="353"/>
      <c r="E34" s="353"/>
      <c r="F34" s="353"/>
      <c r="G34" s="353"/>
      <c r="H34" s="353"/>
      <c r="I34" s="353"/>
      <c r="J34" s="353"/>
      <c r="K34" s="353"/>
      <c r="L34" s="353"/>
    </row>
    <row r="35" spans="2:12" ht="38.25" customHeight="1" x14ac:dyDescent="0.45">
      <c r="B35" s="234"/>
      <c r="D35" s="608" t="s">
        <v>1135</v>
      </c>
      <c r="E35" s="608"/>
      <c r="F35" s="608"/>
      <c r="G35" s="608"/>
      <c r="H35" s="608"/>
      <c r="I35" s="608"/>
      <c r="J35" s="608"/>
      <c r="K35" s="608"/>
      <c r="L35" s="608"/>
    </row>
    <row r="36" spans="2:12" x14ac:dyDescent="0.45">
      <c r="B36" s="234"/>
      <c r="C36" s="228" t="s">
        <v>1223</v>
      </c>
    </row>
    <row r="37" spans="2:12" ht="38.25" customHeight="1" x14ac:dyDescent="0.45">
      <c r="B37" s="234"/>
      <c r="C37" s="615" t="s">
        <v>1322</v>
      </c>
      <c r="D37" s="615"/>
      <c r="E37" s="615"/>
      <c r="F37" s="615"/>
      <c r="G37" s="615"/>
      <c r="H37" s="615"/>
      <c r="I37" s="615"/>
      <c r="J37" s="615"/>
      <c r="K37" s="615"/>
      <c r="L37" s="615"/>
    </row>
    <row r="38" spans="2:12" x14ac:dyDescent="0.45">
      <c r="B38" s="234"/>
      <c r="C38" s="228" t="s">
        <v>1402</v>
      </c>
    </row>
    <row r="39" spans="2:12" ht="43.5" customHeight="1" x14ac:dyDescent="0.45">
      <c r="B39" s="234"/>
      <c r="D39" s="608" t="s">
        <v>1174</v>
      </c>
      <c r="E39" s="608"/>
      <c r="F39" s="608"/>
      <c r="G39" s="608"/>
      <c r="H39" s="608"/>
      <c r="I39" s="608"/>
      <c r="J39" s="608"/>
      <c r="K39" s="608"/>
      <c r="L39" s="608"/>
    </row>
    <row r="40" spans="2:12" ht="43.5" customHeight="1" x14ac:dyDescent="0.45">
      <c r="B40" s="234"/>
      <c r="D40" s="608" t="s">
        <v>1335</v>
      </c>
      <c r="E40" s="608"/>
      <c r="F40" s="608"/>
      <c r="G40" s="608"/>
      <c r="H40" s="608"/>
      <c r="I40" s="608"/>
      <c r="J40" s="608"/>
      <c r="K40" s="608"/>
      <c r="L40" s="608"/>
    </row>
    <row r="41" spans="2:12" x14ac:dyDescent="0.45">
      <c r="B41" s="237" t="s">
        <v>1166</v>
      </c>
    </row>
    <row r="42" spans="2:12" x14ac:dyDescent="0.45">
      <c r="B42" s="237" t="s">
        <v>1167</v>
      </c>
    </row>
    <row r="43" spans="2:12" x14ac:dyDescent="0.45">
      <c r="B43" s="241" t="s">
        <v>1433</v>
      </c>
    </row>
    <row r="44" spans="2:12" x14ac:dyDescent="0.45">
      <c r="B44" s="242"/>
      <c r="C44" s="228" t="s">
        <v>1181</v>
      </c>
    </row>
    <row r="45" spans="2:12" x14ac:dyDescent="0.45">
      <c r="B45" s="242"/>
      <c r="D45" s="614" t="s">
        <v>1431</v>
      </c>
      <c r="E45" s="614"/>
      <c r="F45" s="614"/>
      <c r="G45" s="614"/>
      <c r="H45" s="614"/>
      <c r="I45" s="614"/>
      <c r="J45" s="614"/>
      <c r="K45" s="614"/>
      <c r="L45" s="614"/>
    </row>
    <row r="46" spans="2:12" hidden="1" x14ac:dyDescent="0.45">
      <c r="B46" s="242"/>
      <c r="C46" s="614"/>
      <c r="D46" s="614"/>
      <c r="E46" s="614"/>
      <c r="F46" s="614"/>
      <c r="G46" s="614"/>
      <c r="H46" s="614"/>
      <c r="I46" s="614"/>
      <c r="J46" s="614"/>
      <c r="K46" s="614"/>
      <c r="L46" s="614"/>
    </row>
    <row r="47" spans="2:12" hidden="1" x14ac:dyDescent="0.45">
      <c r="B47" s="242"/>
    </row>
    <row r="48" spans="2:12" hidden="1" x14ac:dyDescent="0.45">
      <c r="B48" s="242"/>
    </row>
    <row r="49" spans="1:12" x14ac:dyDescent="0.45">
      <c r="B49" s="243" t="s">
        <v>210</v>
      </c>
    </row>
    <row r="50" spans="1:12" hidden="1" x14ac:dyDescent="0.45">
      <c r="B50" s="244"/>
      <c r="C50" s="228" t="s">
        <v>1158</v>
      </c>
    </row>
    <row r="51" spans="1:12" ht="43.5" customHeight="1" x14ac:dyDescent="0.45">
      <c r="B51" s="244"/>
      <c r="C51" s="617" t="s">
        <v>1336</v>
      </c>
      <c r="D51" s="617"/>
      <c r="E51" s="617"/>
      <c r="F51" s="617"/>
      <c r="G51" s="617"/>
      <c r="H51" s="617"/>
      <c r="I51" s="617"/>
      <c r="J51" s="617"/>
      <c r="K51" s="617"/>
      <c r="L51" s="617"/>
    </row>
    <row r="52" spans="1:12" x14ac:dyDescent="0.45">
      <c r="B52" s="234"/>
      <c r="C52" s="245" t="s">
        <v>1337</v>
      </c>
    </row>
    <row r="53" spans="1:12" ht="6.75" customHeight="1" x14ac:dyDescent="0.45">
      <c r="B53" s="244"/>
    </row>
    <row r="54" spans="1:12" x14ac:dyDescent="0.45">
      <c r="A54" s="354">
        <v>3</v>
      </c>
      <c r="B54" s="246" t="s">
        <v>1344</v>
      </c>
    </row>
    <row r="55" spans="1:12" ht="39" customHeight="1" x14ac:dyDescent="0.45">
      <c r="B55" s="608" t="s">
        <v>1421</v>
      </c>
      <c r="C55" s="608"/>
      <c r="D55" s="608"/>
      <c r="E55" s="608"/>
      <c r="F55" s="608"/>
      <c r="G55" s="608"/>
      <c r="H55" s="608"/>
      <c r="I55" s="608"/>
      <c r="J55" s="608"/>
      <c r="K55" s="608"/>
      <c r="L55" s="608"/>
    </row>
    <row r="56" spans="1:12" x14ac:dyDescent="0.45">
      <c r="B56" s="246" t="s">
        <v>1173</v>
      </c>
    </row>
    <row r="57" spans="1:12" ht="6.75" customHeight="1" x14ac:dyDescent="0.45">
      <c r="B57" s="246"/>
    </row>
    <row r="58" spans="1:12" x14ac:dyDescent="0.45">
      <c r="A58" s="354">
        <v>4</v>
      </c>
      <c r="B58" s="246" t="s">
        <v>1169</v>
      </c>
    </row>
    <row r="59" spans="1:12" ht="37.5" customHeight="1" x14ac:dyDescent="0.45">
      <c r="B59" s="608" t="s">
        <v>1170</v>
      </c>
      <c r="C59" s="608"/>
      <c r="D59" s="608"/>
      <c r="E59" s="608"/>
      <c r="F59" s="608"/>
      <c r="G59" s="608"/>
      <c r="H59" s="608"/>
      <c r="I59" s="608"/>
      <c r="J59" s="608"/>
      <c r="K59" s="608"/>
      <c r="L59" s="608"/>
    </row>
    <row r="60" spans="1:12" x14ac:dyDescent="0.45">
      <c r="B60" s="246" t="s">
        <v>1127</v>
      </c>
    </row>
    <row r="61" spans="1:12" ht="18.75" customHeight="1" x14ac:dyDescent="0.45">
      <c r="B61" s="246" t="s">
        <v>1414</v>
      </c>
    </row>
    <row r="62" spans="1:12" ht="9" customHeight="1" x14ac:dyDescent="0.45">
      <c r="B62" s="246"/>
    </row>
    <row r="63" spans="1:12" ht="18.75" customHeight="1" x14ac:dyDescent="0.45">
      <c r="A63" s="354">
        <v>5</v>
      </c>
      <c r="B63" s="246" t="s">
        <v>1164</v>
      </c>
    </row>
    <row r="64" spans="1:12" x14ac:dyDescent="0.45">
      <c r="B64" s="246" t="s">
        <v>1182</v>
      </c>
    </row>
    <row r="65" spans="1:22" x14ac:dyDescent="0.45">
      <c r="B65" s="246" t="s">
        <v>1159</v>
      </c>
    </row>
    <row r="66" spans="1:22" x14ac:dyDescent="0.45">
      <c r="B66" s="246" t="s">
        <v>1171</v>
      </c>
    </row>
    <row r="67" spans="1:22" ht="6.75" customHeight="1" x14ac:dyDescent="0.45">
      <c r="B67" s="246"/>
    </row>
    <row r="68" spans="1:22" s="246" customFormat="1" x14ac:dyDescent="0.45">
      <c r="A68" s="354">
        <v>6</v>
      </c>
      <c r="B68" s="244" t="s">
        <v>1465</v>
      </c>
    </row>
    <row r="69" spans="1:22" s="246" customFormat="1" hidden="1" x14ac:dyDescent="0.45">
      <c r="A69" s="354"/>
      <c r="B69" s="618"/>
      <c r="C69" s="618"/>
      <c r="D69" s="618"/>
      <c r="E69" s="618"/>
      <c r="F69" s="618"/>
      <c r="G69" s="618"/>
      <c r="H69" s="618"/>
      <c r="I69" s="618"/>
      <c r="J69" s="618"/>
      <c r="K69" s="618"/>
      <c r="L69" s="618"/>
    </row>
    <row r="70" spans="1:22" s="246" customFormat="1" x14ac:dyDescent="0.45">
      <c r="A70" s="354"/>
      <c r="B70" s="244" t="s">
        <v>1187</v>
      </c>
    </row>
    <row r="71" spans="1:22" s="246" customFormat="1" x14ac:dyDescent="0.45">
      <c r="A71" s="354"/>
      <c r="B71" s="244"/>
      <c r="C71" s="246" t="s">
        <v>1232</v>
      </c>
    </row>
    <row r="72" spans="1:22" s="246" customFormat="1" ht="18.75" customHeight="1" x14ac:dyDescent="0.45">
      <c r="A72" s="354"/>
      <c r="B72" s="244"/>
      <c r="C72" s="608" t="s">
        <v>1233</v>
      </c>
      <c r="D72" s="608"/>
      <c r="E72" s="608"/>
      <c r="F72" s="608"/>
      <c r="G72" s="608"/>
      <c r="H72" s="608"/>
      <c r="I72" s="608"/>
      <c r="J72" s="608"/>
      <c r="K72" s="608"/>
      <c r="L72" s="608"/>
    </row>
    <row r="73" spans="1:22" s="246" customFormat="1" ht="37.5" customHeight="1" x14ac:dyDescent="0.45">
      <c r="A73" s="354"/>
      <c r="B73" s="244"/>
      <c r="C73" s="608" t="s">
        <v>1188</v>
      </c>
      <c r="D73" s="608"/>
      <c r="E73" s="608"/>
      <c r="F73" s="608"/>
      <c r="G73" s="608"/>
      <c r="H73" s="608"/>
      <c r="I73" s="608"/>
      <c r="J73" s="608"/>
      <c r="K73" s="608"/>
      <c r="L73" s="608"/>
    </row>
    <row r="74" spans="1:22" s="246" customFormat="1" ht="18.75" customHeight="1" x14ac:dyDescent="0.45">
      <c r="A74" s="354"/>
      <c r="B74" s="244" t="s">
        <v>1183</v>
      </c>
      <c r="C74" s="353"/>
      <c r="D74" s="353"/>
      <c r="E74" s="353"/>
      <c r="F74" s="353"/>
      <c r="G74" s="353"/>
      <c r="H74" s="353"/>
      <c r="I74" s="353"/>
      <c r="J74" s="353"/>
      <c r="K74" s="353"/>
      <c r="L74" s="353"/>
    </row>
    <row r="75" spans="1:22" s="246" customFormat="1" ht="18.75" customHeight="1" x14ac:dyDescent="0.45">
      <c r="A75" s="354"/>
      <c r="B75" s="244"/>
      <c r="C75" s="617" t="s">
        <v>1184</v>
      </c>
      <c r="D75" s="617"/>
      <c r="E75" s="617"/>
      <c r="F75" s="617"/>
      <c r="G75" s="617"/>
      <c r="H75" s="617"/>
      <c r="I75" s="617"/>
      <c r="J75" s="617"/>
      <c r="K75" s="617"/>
      <c r="L75" s="617"/>
    </row>
    <row r="76" spans="1:22" s="246" customFormat="1" ht="8.25" customHeight="1" x14ac:dyDescent="0.45">
      <c r="A76" s="354"/>
      <c r="B76" s="244"/>
      <c r="C76" s="353"/>
      <c r="D76" s="353"/>
      <c r="E76" s="353"/>
      <c r="F76" s="353"/>
      <c r="G76" s="353"/>
      <c r="H76" s="353"/>
      <c r="I76" s="353"/>
      <c r="J76" s="353"/>
      <c r="K76" s="353"/>
      <c r="L76" s="353"/>
    </row>
    <row r="77" spans="1:22" s="247" customFormat="1" ht="37.5" customHeight="1" x14ac:dyDescent="0.45">
      <c r="A77" s="619" t="s">
        <v>1422</v>
      </c>
      <c r="B77" s="619"/>
      <c r="C77" s="619"/>
      <c r="D77" s="619"/>
      <c r="E77" s="619"/>
      <c r="F77" s="619"/>
      <c r="G77" s="619"/>
      <c r="H77" s="619"/>
      <c r="I77" s="619"/>
      <c r="J77" s="619"/>
      <c r="K77" s="619"/>
      <c r="L77" s="619"/>
      <c r="V77" s="315"/>
    </row>
    <row r="78" spans="1:22" s="246" customFormat="1" ht="8.25" customHeight="1" x14ac:dyDescent="0.45">
      <c r="A78" s="354"/>
      <c r="B78" s="244"/>
      <c r="C78" s="353"/>
      <c r="D78" s="353"/>
      <c r="E78" s="353"/>
      <c r="F78" s="353"/>
      <c r="G78" s="353"/>
      <c r="H78" s="353"/>
      <c r="I78" s="353"/>
      <c r="J78" s="353"/>
      <c r="K78" s="353"/>
      <c r="L78" s="353"/>
    </row>
    <row r="79" spans="1:22" x14ac:dyDescent="0.45">
      <c r="A79" s="354">
        <v>7</v>
      </c>
      <c r="B79" s="246" t="s">
        <v>1415</v>
      </c>
    </row>
    <row r="80" spans="1:22" x14ac:dyDescent="0.45">
      <c r="B80" s="620" t="s">
        <v>1416</v>
      </c>
      <c r="C80" s="620"/>
      <c r="D80" s="620"/>
      <c r="E80" s="620"/>
      <c r="F80" s="620"/>
      <c r="G80" s="620"/>
      <c r="H80" s="620"/>
      <c r="I80" s="620"/>
      <c r="J80" s="620"/>
      <c r="K80" s="620"/>
      <c r="L80" s="620"/>
    </row>
    <row r="81" spans="1:16" ht="7.5" customHeight="1" x14ac:dyDescent="0.45">
      <c r="B81" s="246"/>
    </row>
    <row r="82" spans="1:16" ht="18.75" customHeight="1" x14ac:dyDescent="0.45">
      <c r="A82" s="354">
        <v>8</v>
      </c>
      <c r="B82" s="620" t="s">
        <v>1409</v>
      </c>
      <c r="C82" s="620"/>
      <c r="D82" s="620"/>
      <c r="E82" s="620"/>
      <c r="F82" s="620"/>
      <c r="G82" s="620"/>
      <c r="H82" s="620"/>
      <c r="I82" s="620"/>
      <c r="J82" s="620"/>
      <c r="K82" s="620"/>
      <c r="L82" s="620"/>
      <c r="P82" s="314"/>
    </row>
    <row r="83" spans="1:16" ht="18.75" customHeight="1" x14ac:dyDescent="0.45">
      <c r="B83" s="617" t="s">
        <v>1410</v>
      </c>
      <c r="C83" s="617"/>
      <c r="D83" s="617"/>
      <c r="E83" s="617"/>
      <c r="F83" s="617"/>
      <c r="G83" s="617"/>
      <c r="H83" s="617"/>
      <c r="I83" s="617"/>
      <c r="J83" s="617"/>
      <c r="K83" s="617"/>
      <c r="L83" s="617"/>
    </row>
    <row r="84" spans="1:16" ht="37.5" customHeight="1" x14ac:dyDescent="0.45">
      <c r="B84" s="617" t="s">
        <v>1412</v>
      </c>
      <c r="C84" s="617"/>
      <c r="D84" s="617"/>
      <c r="E84" s="617"/>
      <c r="F84" s="617"/>
      <c r="G84" s="617"/>
      <c r="H84" s="617"/>
      <c r="I84" s="617"/>
      <c r="J84" s="617"/>
      <c r="K84" s="617"/>
      <c r="L84" s="617"/>
    </row>
    <row r="85" spans="1:16" ht="18.75" customHeight="1" x14ac:dyDescent="0.45">
      <c r="B85" s="617" t="s">
        <v>1413</v>
      </c>
      <c r="C85" s="617"/>
      <c r="D85" s="617"/>
      <c r="E85" s="617"/>
      <c r="F85" s="617"/>
      <c r="G85" s="617"/>
      <c r="H85" s="617"/>
      <c r="I85" s="617"/>
      <c r="J85" s="617"/>
      <c r="K85" s="617"/>
      <c r="L85" s="617"/>
    </row>
    <row r="86" spans="1:16" ht="38.25" customHeight="1" x14ac:dyDescent="0.45">
      <c r="B86" s="617" t="s">
        <v>1411</v>
      </c>
      <c r="C86" s="617"/>
      <c r="D86" s="617"/>
      <c r="E86" s="617"/>
      <c r="F86" s="617"/>
      <c r="G86" s="617"/>
      <c r="H86" s="617"/>
      <c r="I86" s="617"/>
      <c r="J86" s="617"/>
      <c r="K86" s="617"/>
      <c r="L86" s="617"/>
    </row>
    <row r="87" spans="1:16" ht="9" customHeight="1" x14ac:dyDescent="0.45"/>
    <row r="88" spans="1:16" ht="18.75" customHeight="1" x14ac:dyDescent="0.45">
      <c r="A88" s="354">
        <v>9</v>
      </c>
      <c r="B88" s="228" t="s">
        <v>1400</v>
      </c>
    </row>
    <row r="89" spans="1:16" ht="9" customHeight="1" x14ac:dyDescent="0.45"/>
    <row r="90" spans="1:16" ht="18.75" customHeight="1" x14ac:dyDescent="0.45">
      <c r="A90" s="352" t="s">
        <v>1186</v>
      </c>
    </row>
    <row r="91" spans="1:16" ht="18.75" customHeight="1" x14ac:dyDescent="0.45"/>
    <row r="92" spans="1:16" ht="18.75" customHeight="1" x14ac:dyDescent="0.45"/>
    <row r="93" spans="1:16" ht="18.75" customHeight="1" x14ac:dyDescent="0.45"/>
    <row r="94" spans="1:16" ht="18.75" customHeight="1" x14ac:dyDescent="0.45"/>
    <row r="95" spans="1:16" ht="18.75" customHeight="1" x14ac:dyDescent="0.45"/>
    <row r="96" spans="1:16" ht="18.75" customHeight="1" x14ac:dyDescent="0.45"/>
    <row r="103" spans="16:16" x14ac:dyDescent="0.45">
      <c r="P103" s="229"/>
    </row>
  </sheetData>
  <sheetProtection algorithmName="SHA-512" hashValue="JmwEk2fN1Cq24lyn0/M1EIcrCAThybxzN6DssAZPuXayvmkQYO0gNB0n0Cs+iG3ZzFWBSh1CBycL/Gd70KqgLA==" saltValue="yxLgAq4TEtuVfK4kFozgLw==" spinCount="100000" sheet="1" objects="1" scenarios="1" selectLockedCells="1" selectUnlockedCells="1"/>
  <mergeCells count="32">
    <mergeCell ref="B86:L86"/>
    <mergeCell ref="A77:L77"/>
    <mergeCell ref="B80:L80"/>
    <mergeCell ref="B82:L82"/>
    <mergeCell ref="B83:L83"/>
    <mergeCell ref="B84:L84"/>
    <mergeCell ref="B85:L85"/>
    <mergeCell ref="C75:L75"/>
    <mergeCell ref="C37:L37"/>
    <mergeCell ref="D39:L39"/>
    <mergeCell ref="D40:L40"/>
    <mergeCell ref="D45:L45"/>
    <mergeCell ref="C46:L46"/>
    <mergeCell ref="C51:L51"/>
    <mergeCell ref="B55:L55"/>
    <mergeCell ref="B59:L59"/>
    <mergeCell ref="B69:L69"/>
    <mergeCell ref="C72:L72"/>
    <mergeCell ref="C73:L73"/>
    <mergeCell ref="D35:L35"/>
    <mergeCell ref="A1:I1"/>
    <mergeCell ref="J1:L1"/>
    <mergeCell ref="A2:L2"/>
    <mergeCell ref="B8:L8"/>
    <mergeCell ref="B9:L9"/>
    <mergeCell ref="B12:L12"/>
    <mergeCell ref="B13:L13"/>
    <mergeCell ref="C26:L26"/>
    <mergeCell ref="C29:L29"/>
    <mergeCell ref="D30:L30"/>
    <mergeCell ref="D32:L32"/>
    <mergeCell ref="B10:L10"/>
  </mergeCells>
  <phoneticPr fontId="11"/>
  <pageMargins left="0.70866141732283472" right="0.70866141732283472" top="0.74803149606299213" bottom="0.74803149606299213" header="0.31496062992125984" footer="0.31496062992125984"/>
  <pageSetup paperSize="9" scale="37" fitToHeight="2"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9" tint="-0.249977111117893"/>
  </sheetPr>
  <dimension ref="A1:U69"/>
  <sheetViews>
    <sheetView tabSelected="1" zoomScale="80" zoomScaleNormal="80" workbookViewId="0">
      <selection activeCell="E2" sqref="E2:K2"/>
    </sheetView>
  </sheetViews>
  <sheetFormatPr defaultColWidth="9" defaultRowHeight="18.75" x14ac:dyDescent="0.45"/>
  <cols>
    <col min="1" max="1" width="4.125" style="331" customWidth="1"/>
    <col min="2" max="2" width="5.375" style="332" customWidth="1"/>
    <col min="3" max="3" width="16.875" style="332" customWidth="1"/>
    <col min="4" max="4" width="11.25" style="332" customWidth="1"/>
    <col min="5" max="5" width="10" style="332" customWidth="1"/>
    <col min="6" max="6" width="3.75" style="332" customWidth="1"/>
    <col min="7" max="8" width="6.25" style="332" customWidth="1"/>
    <col min="9" max="9" width="3.75" style="332" customWidth="1"/>
    <col min="10" max="10" width="10" style="332" customWidth="1"/>
    <col min="11" max="13" width="9" style="332"/>
    <col min="14" max="14" width="15" style="332" customWidth="1"/>
    <col min="15" max="15" width="23.625" style="332" customWidth="1"/>
    <col min="16" max="16" width="9.375" style="332" customWidth="1"/>
    <col min="17" max="17" width="4.5" style="343" hidden="1" customWidth="1"/>
    <col min="18" max="18" width="21.875" style="355" customWidth="1"/>
    <col min="19" max="19" width="15.125" style="356" customWidth="1"/>
    <col min="20" max="16384" width="9" style="332"/>
  </cols>
  <sheetData>
    <row r="1" spans="1:18" ht="53.25" customHeight="1" thickBot="1" x14ac:dyDescent="0.5">
      <c r="A1" s="331">
        <v>1</v>
      </c>
      <c r="D1" s="480" t="s">
        <v>1556</v>
      </c>
    </row>
    <row r="2" spans="1:18" ht="18.75" customHeight="1" x14ac:dyDescent="0.45">
      <c r="C2" s="645" t="s">
        <v>0</v>
      </c>
      <c r="D2" s="357" t="s">
        <v>1176</v>
      </c>
      <c r="E2" s="647"/>
      <c r="F2" s="648"/>
      <c r="G2" s="648"/>
      <c r="H2" s="648"/>
      <c r="I2" s="648"/>
      <c r="J2" s="648"/>
      <c r="K2" s="649"/>
      <c r="L2" s="358"/>
      <c r="M2" s="358"/>
    </row>
    <row r="3" spans="1:18" ht="18.75" customHeight="1" x14ac:dyDescent="0.45">
      <c r="C3" s="646"/>
      <c r="D3" s="359" t="s">
        <v>1</v>
      </c>
      <c r="E3" s="654"/>
      <c r="F3" s="655"/>
      <c r="G3" s="655"/>
      <c r="H3" s="655"/>
      <c r="I3" s="655"/>
      <c r="J3" s="655"/>
      <c r="K3" s="656"/>
      <c r="L3" s="360"/>
      <c r="M3" s="360"/>
      <c r="N3" s="361"/>
      <c r="R3" s="362"/>
    </row>
    <row r="4" spans="1:18" x14ac:dyDescent="0.45">
      <c r="C4" s="646"/>
      <c r="D4" s="359" t="s">
        <v>2</v>
      </c>
      <c r="E4" s="654"/>
      <c r="F4" s="655"/>
      <c r="G4" s="655"/>
      <c r="H4" s="655"/>
      <c r="I4" s="655"/>
      <c r="J4" s="655"/>
      <c r="K4" s="656"/>
      <c r="L4" s="360"/>
      <c r="M4" s="360"/>
      <c r="R4" s="363"/>
    </row>
    <row r="5" spans="1:18" x14ac:dyDescent="0.45">
      <c r="C5" s="663" t="s">
        <v>3</v>
      </c>
      <c r="D5" s="664"/>
      <c r="E5" s="657"/>
      <c r="F5" s="657"/>
      <c r="G5" s="657"/>
      <c r="H5" s="657"/>
      <c r="I5" s="657"/>
      <c r="J5" s="657"/>
      <c r="K5" s="658"/>
      <c r="L5" s="360"/>
      <c r="M5" s="360"/>
      <c r="R5" s="363"/>
    </row>
    <row r="6" spans="1:18" x14ac:dyDescent="0.45">
      <c r="C6" s="663" t="s">
        <v>147</v>
      </c>
      <c r="D6" s="664"/>
      <c r="E6" s="665"/>
      <c r="F6" s="665"/>
      <c r="G6" s="665"/>
      <c r="H6" s="665"/>
      <c r="I6" s="659" t="s">
        <v>220</v>
      </c>
      <c r="J6" s="659"/>
      <c r="K6" s="660"/>
      <c r="L6" s="364"/>
      <c r="M6" s="364"/>
      <c r="R6" s="363"/>
    </row>
    <row r="7" spans="1:18" x14ac:dyDescent="0.45">
      <c r="C7" s="663" t="s">
        <v>148</v>
      </c>
      <c r="D7" s="664"/>
      <c r="E7" s="665"/>
      <c r="F7" s="665"/>
      <c r="G7" s="665"/>
      <c r="H7" s="665"/>
      <c r="I7" s="659" t="s">
        <v>221</v>
      </c>
      <c r="J7" s="659"/>
      <c r="K7" s="660"/>
      <c r="L7" s="364"/>
      <c r="M7" s="364"/>
      <c r="R7" s="363"/>
    </row>
    <row r="8" spans="1:18" hidden="1" x14ac:dyDescent="0.45">
      <c r="C8" s="650"/>
      <c r="D8" s="365"/>
      <c r="E8" s="569"/>
      <c r="F8" s="570"/>
      <c r="G8" s="570"/>
      <c r="H8" s="570"/>
      <c r="I8" s="366"/>
      <c r="J8" s="367"/>
      <c r="K8" s="368"/>
      <c r="L8" s="369"/>
      <c r="M8" s="369"/>
      <c r="R8" s="363"/>
    </row>
    <row r="9" spans="1:18" hidden="1" x14ac:dyDescent="0.45">
      <c r="C9" s="651"/>
      <c r="D9" s="365"/>
      <c r="E9" s="569"/>
      <c r="F9" s="570"/>
      <c r="G9" s="571"/>
      <c r="H9" s="570"/>
      <c r="I9" s="366"/>
      <c r="J9" s="367"/>
      <c r="K9" s="368"/>
      <c r="L9" s="369"/>
      <c r="M9" s="369"/>
      <c r="R9" s="363"/>
    </row>
    <row r="10" spans="1:18" x14ac:dyDescent="0.45">
      <c r="C10" s="663" t="s">
        <v>153</v>
      </c>
      <c r="D10" s="664"/>
      <c r="E10" s="668"/>
      <c r="F10" s="668"/>
      <c r="G10" s="668"/>
      <c r="H10" s="668"/>
      <c r="I10" s="666" t="s">
        <v>222</v>
      </c>
      <c r="J10" s="666"/>
      <c r="K10" s="667"/>
      <c r="L10" s="370"/>
      <c r="M10" s="370"/>
      <c r="R10" s="363"/>
    </row>
    <row r="11" spans="1:18" x14ac:dyDescent="0.45">
      <c r="C11" s="663" t="s">
        <v>158</v>
      </c>
      <c r="D11" s="664"/>
      <c r="E11" s="637"/>
      <c r="F11" s="637"/>
      <c r="G11" s="637"/>
      <c r="H11" s="637"/>
      <c r="I11" s="637"/>
      <c r="J11" s="637"/>
      <c r="K11" s="638"/>
      <c r="L11" s="371"/>
      <c r="M11" s="358"/>
      <c r="R11" s="363"/>
    </row>
    <row r="12" spans="1:18" ht="19.5" thickBot="1" x14ac:dyDescent="0.5">
      <c r="C12" s="652" t="s">
        <v>154</v>
      </c>
      <c r="D12" s="653"/>
      <c r="E12" s="639"/>
      <c r="F12" s="639"/>
      <c r="G12" s="639"/>
      <c r="H12" s="639"/>
      <c r="I12" s="639"/>
      <c r="J12" s="639"/>
      <c r="K12" s="640"/>
      <c r="L12" s="675" t="str">
        <f>'入力チェック（製剤）'!C2</f>
        <v/>
      </c>
      <c r="M12" s="676"/>
      <c r="N12" s="372"/>
      <c r="R12" s="363"/>
    </row>
    <row r="13" spans="1:18" hidden="1" x14ac:dyDescent="0.45">
      <c r="C13" s="373"/>
      <c r="D13" s="374"/>
      <c r="E13" s="375"/>
      <c r="F13" s="375"/>
      <c r="G13" s="375"/>
      <c r="H13" s="375"/>
      <c r="I13" s="375"/>
      <c r="J13" s="375"/>
      <c r="K13" s="375"/>
      <c r="L13" s="375"/>
      <c r="M13" s="375"/>
      <c r="R13" s="363"/>
    </row>
    <row r="14" spans="1:18" hidden="1" x14ac:dyDescent="0.45">
      <c r="C14" s="373"/>
      <c r="D14" s="374"/>
      <c r="E14" s="375"/>
      <c r="F14" s="375"/>
      <c r="G14" s="375"/>
      <c r="H14" s="375"/>
      <c r="I14" s="375"/>
      <c r="J14" s="375"/>
      <c r="K14" s="375"/>
      <c r="L14" s="375"/>
      <c r="M14" s="375"/>
      <c r="R14" s="363"/>
    </row>
    <row r="15" spans="1:18" hidden="1" x14ac:dyDescent="0.45">
      <c r="C15" s="373"/>
      <c r="D15" s="374"/>
      <c r="E15" s="375"/>
      <c r="F15" s="375"/>
      <c r="G15" s="375"/>
      <c r="H15" s="375"/>
      <c r="I15" s="375"/>
      <c r="J15" s="375"/>
      <c r="K15" s="375"/>
      <c r="L15" s="375"/>
      <c r="M15" s="375"/>
      <c r="R15" s="363"/>
    </row>
    <row r="16" spans="1:18" hidden="1" x14ac:dyDescent="0.45">
      <c r="C16" s="373"/>
      <c r="D16" s="374"/>
      <c r="E16" s="375"/>
      <c r="F16" s="375"/>
      <c r="G16" s="375"/>
      <c r="H16" s="375"/>
      <c r="I16" s="375"/>
      <c r="J16" s="375"/>
      <c r="K16" s="375"/>
      <c r="L16" s="375"/>
      <c r="M16" s="375"/>
      <c r="R16" s="363"/>
    </row>
    <row r="17" spans="1:21" ht="19.5" thickBot="1" x14ac:dyDescent="0.5"/>
    <row r="18" spans="1:21" ht="40.5" customHeight="1" thickBot="1" x14ac:dyDescent="0.5">
      <c r="B18" s="625" t="s">
        <v>114</v>
      </c>
      <c r="C18" s="627" t="s">
        <v>1211</v>
      </c>
      <c r="D18" s="628"/>
      <c r="E18" s="669" t="s">
        <v>1137</v>
      </c>
      <c r="F18" s="670"/>
      <c r="G18" s="670"/>
      <c r="H18" s="670"/>
      <c r="I18" s="670"/>
      <c r="J18" s="670"/>
      <c r="K18" s="670"/>
      <c r="L18" s="671"/>
      <c r="M18" s="672"/>
      <c r="N18" s="621" t="s">
        <v>139</v>
      </c>
      <c r="O18" s="632" t="s">
        <v>140</v>
      </c>
      <c r="P18" s="621" t="s">
        <v>1432</v>
      </c>
      <c r="Q18" s="376"/>
      <c r="R18" s="634" t="s">
        <v>199</v>
      </c>
    </row>
    <row r="19" spans="1:21" s="381" customFormat="1" ht="57.75" thickBot="1" x14ac:dyDescent="0.5">
      <c r="A19" s="377">
        <v>1000000</v>
      </c>
      <c r="B19" s="626"/>
      <c r="C19" s="378" t="s">
        <v>1220</v>
      </c>
      <c r="D19" s="379" t="s">
        <v>1212</v>
      </c>
      <c r="E19" s="572" t="s">
        <v>129</v>
      </c>
      <c r="F19" s="673" t="s">
        <v>207</v>
      </c>
      <c r="G19" s="674"/>
      <c r="H19" s="661" t="s">
        <v>130</v>
      </c>
      <c r="I19" s="662"/>
      <c r="J19" s="573" t="s">
        <v>131</v>
      </c>
      <c r="K19" s="596" t="s">
        <v>1202</v>
      </c>
      <c r="L19" s="574" t="s">
        <v>1273</v>
      </c>
      <c r="M19" s="575" t="s">
        <v>1274</v>
      </c>
      <c r="N19" s="622"/>
      <c r="O19" s="633"/>
      <c r="P19" s="636"/>
      <c r="Q19" s="380"/>
      <c r="R19" s="635"/>
      <c r="S19" s="316"/>
      <c r="T19" s="343"/>
      <c r="U19" s="343"/>
    </row>
    <row r="20" spans="1:21" s="383" customFormat="1" x14ac:dyDescent="0.15">
      <c r="A20" s="382">
        <v>1000001</v>
      </c>
      <c r="B20" s="576">
        <v>1</v>
      </c>
      <c r="C20" s="384"/>
      <c r="D20" s="577"/>
      <c r="E20" s="578"/>
      <c r="F20" s="643"/>
      <c r="G20" s="644"/>
      <c r="H20" s="641"/>
      <c r="I20" s="642"/>
      <c r="J20" s="579"/>
      <c r="K20" s="595"/>
      <c r="L20" s="580"/>
      <c r="M20" s="581"/>
      <c r="N20" s="582"/>
      <c r="O20" s="583"/>
      <c r="P20" s="584"/>
      <c r="Q20" s="585"/>
      <c r="R20" s="586"/>
      <c r="S20" s="316" t="str">
        <f>IF(VLOOKUP(B20,'入力チェック（使用）'!A:G,6)&gt;=1, "←ERROR", "")</f>
        <v/>
      </c>
    </row>
    <row r="21" spans="1:21" s="383" customFormat="1" x14ac:dyDescent="0.15">
      <c r="A21" s="382">
        <v>1000002</v>
      </c>
      <c r="B21" s="587">
        <v>2</v>
      </c>
      <c r="C21" s="385"/>
      <c r="D21" s="588"/>
      <c r="E21" s="589"/>
      <c r="F21" s="623"/>
      <c r="G21" s="624"/>
      <c r="H21" s="629"/>
      <c r="I21" s="631"/>
      <c r="J21" s="590"/>
      <c r="K21" s="595"/>
      <c r="L21" s="589"/>
      <c r="M21" s="590"/>
      <c r="N21" s="582"/>
      <c r="O21" s="583"/>
      <c r="P21" s="591"/>
      <c r="Q21" s="592"/>
      <c r="R21" s="593"/>
      <c r="S21" s="316" t="str">
        <f>IF(VLOOKUP(B21,'入力チェック（使用）'!A:G,6)&gt;=1, "←ERROR", "")</f>
        <v/>
      </c>
    </row>
    <row r="22" spans="1:21" s="383" customFormat="1" x14ac:dyDescent="0.15">
      <c r="A22" s="382">
        <v>1000003</v>
      </c>
      <c r="B22" s="587">
        <v>3</v>
      </c>
      <c r="C22" s="385"/>
      <c r="D22" s="588"/>
      <c r="E22" s="589"/>
      <c r="F22" s="623"/>
      <c r="G22" s="624"/>
      <c r="H22" s="629"/>
      <c r="I22" s="630"/>
      <c r="J22" s="590"/>
      <c r="K22" s="595"/>
      <c r="L22" s="589"/>
      <c r="M22" s="590"/>
      <c r="N22" s="582"/>
      <c r="O22" s="583"/>
      <c r="P22" s="591"/>
      <c r="Q22" s="592"/>
      <c r="R22" s="593"/>
      <c r="S22" s="316" t="str">
        <f>IF(VLOOKUP(B22,'入力チェック（使用）'!A:G,6)&gt;=1, "←ERROR", "")</f>
        <v/>
      </c>
    </row>
    <row r="23" spans="1:21" s="383" customFormat="1" x14ac:dyDescent="0.15">
      <c r="A23" s="382">
        <v>1000004</v>
      </c>
      <c r="B23" s="587">
        <v>4</v>
      </c>
      <c r="C23" s="385"/>
      <c r="D23" s="588"/>
      <c r="E23" s="589"/>
      <c r="F23" s="623"/>
      <c r="G23" s="624"/>
      <c r="H23" s="629"/>
      <c r="I23" s="630"/>
      <c r="J23" s="590"/>
      <c r="K23" s="595"/>
      <c r="L23" s="589"/>
      <c r="M23" s="590"/>
      <c r="N23" s="582"/>
      <c r="O23" s="583"/>
      <c r="P23" s="591"/>
      <c r="Q23" s="592"/>
      <c r="R23" s="593"/>
      <c r="S23" s="316" t="str">
        <f>IF(VLOOKUP(B23,'入力チェック（使用）'!A:G,6)&gt;=1, "←ERROR", "")</f>
        <v/>
      </c>
    </row>
    <row r="24" spans="1:21" s="383" customFormat="1" x14ac:dyDescent="0.15">
      <c r="A24" s="382">
        <v>1000005</v>
      </c>
      <c r="B24" s="587">
        <v>5</v>
      </c>
      <c r="C24" s="385"/>
      <c r="D24" s="588"/>
      <c r="E24" s="589"/>
      <c r="F24" s="623"/>
      <c r="G24" s="624"/>
      <c r="H24" s="629"/>
      <c r="I24" s="630"/>
      <c r="J24" s="590"/>
      <c r="K24" s="595"/>
      <c r="L24" s="589"/>
      <c r="M24" s="590"/>
      <c r="N24" s="582"/>
      <c r="O24" s="583"/>
      <c r="P24" s="591"/>
      <c r="Q24" s="592"/>
      <c r="R24" s="593"/>
      <c r="S24" s="316" t="str">
        <f>IF(VLOOKUP(B24,'入力チェック（使用）'!A:G,6)&gt;=1, "←ERROR", "")</f>
        <v/>
      </c>
    </row>
    <row r="25" spans="1:21" s="383" customFormat="1" x14ac:dyDescent="0.15">
      <c r="A25" s="382">
        <v>1000006</v>
      </c>
      <c r="B25" s="587">
        <v>6</v>
      </c>
      <c r="C25" s="385"/>
      <c r="D25" s="588"/>
      <c r="E25" s="589"/>
      <c r="F25" s="623"/>
      <c r="G25" s="624"/>
      <c r="H25" s="629"/>
      <c r="I25" s="630"/>
      <c r="J25" s="590"/>
      <c r="K25" s="595"/>
      <c r="L25" s="589"/>
      <c r="M25" s="590"/>
      <c r="N25" s="582"/>
      <c r="O25" s="583"/>
      <c r="P25" s="591"/>
      <c r="Q25" s="592"/>
      <c r="R25" s="593"/>
      <c r="S25" s="316" t="str">
        <f>IF(VLOOKUP(B25,'入力チェック（使用）'!A:G,6)&gt;=1, "←ERROR", "")</f>
        <v/>
      </c>
    </row>
    <row r="26" spans="1:21" s="383" customFormat="1" x14ac:dyDescent="0.15">
      <c r="A26" s="382">
        <v>1000007</v>
      </c>
      <c r="B26" s="587">
        <v>7</v>
      </c>
      <c r="C26" s="385"/>
      <c r="D26" s="588"/>
      <c r="E26" s="589"/>
      <c r="F26" s="623"/>
      <c r="G26" s="624"/>
      <c r="H26" s="629"/>
      <c r="I26" s="630"/>
      <c r="J26" s="590"/>
      <c r="K26" s="595"/>
      <c r="L26" s="589"/>
      <c r="M26" s="590"/>
      <c r="N26" s="582"/>
      <c r="O26" s="583"/>
      <c r="P26" s="591"/>
      <c r="Q26" s="592"/>
      <c r="R26" s="593"/>
      <c r="S26" s="316" t="str">
        <f>IF(VLOOKUP(B26,'入力チェック（使用）'!A:G,6)&gt;=1, "←ERROR", "")</f>
        <v/>
      </c>
    </row>
    <row r="27" spans="1:21" s="383" customFormat="1" x14ac:dyDescent="0.15">
      <c r="A27" s="382">
        <v>1000008</v>
      </c>
      <c r="B27" s="587">
        <v>8</v>
      </c>
      <c r="C27" s="385"/>
      <c r="D27" s="588"/>
      <c r="E27" s="589"/>
      <c r="F27" s="623"/>
      <c r="G27" s="624"/>
      <c r="H27" s="629"/>
      <c r="I27" s="630"/>
      <c r="J27" s="590"/>
      <c r="K27" s="595"/>
      <c r="L27" s="589"/>
      <c r="M27" s="590"/>
      <c r="N27" s="582"/>
      <c r="O27" s="583"/>
      <c r="P27" s="591"/>
      <c r="Q27" s="592"/>
      <c r="R27" s="593"/>
      <c r="S27" s="316" t="str">
        <f>IF(VLOOKUP(B27,'入力チェック（使用）'!A:G,6)&gt;=1, "←ERROR", "")</f>
        <v/>
      </c>
    </row>
    <row r="28" spans="1:21" s="383" customFormat="1" x14ac:dyDescent="0.15">
      <c r="A28" s="382">
        <v>1000009</v>
      </c>
      <c r="B28" s="587">
        <v>9</v>
      </c>
      <c r="C28" s="385"/>
      <c r="D28" s="588"/>
      <c r="E28" s="589"/>
      <c r="F28" s="623"/>
      <c r="G28" s="624"/>
      <c r="H28" s="629"/>
      <c r="I28" s="630"/>
      <c r="J28" s="590"/>
      <c r="K28" s="595"/>
      <c r="L28" s="589"/>
      <c r="M28" s="590"/>
      <c r="N28" s="582"/>
      <c r="O28" s="583"/>
      <c r="P28" s="591"/>
      <c r="Q28" s="592"/>
      <c r="R28" s="593"/>
      <c r="S28" s="316" t="str">
        <f>IF(VLOOKUP(B28,'入力チェック（使用）'!A:G,6)&gt;=1, "←ERROR", "")</f>
        <v/>
      </c>
    </row>
    <row r="29" spans="1:21" s="383" customFormat="1" x14ac:dyDescent="0.15">
      <c r="A29" s="382">
        <v>1000010</v>
      </c>
      <c r="B29" s="587">
        <v>10</v>
      </c>
      <c r="C29" s="385"/>
      <c r="D29" s="588"/>
      <c r="E29" s="589"/>
      <c r="F29" s="623"/>
      <c r="G29" s="624"/>
      <c r="H29" s="629"/>
      <c r="I29" s="630"/>
      <c r="J29" s="590"/>
      <c r="K29" s="595"/>
      <c r="L29" s="589"/>
      <c r="M29" s="590"/>
      <c r="N29" s="582"/>
      <c r="O29" s="583"/>
      <c r="P29" s="591"/>
      <c r="Q29" s="592"/>
      <c r="R29" s="593"/>
      <c r="S29" s="316" t="str">
        <f>IF(VLOOKUP(B29,'入力チェック（使用）'!A:G,6)&gt;=1, "←ERROR", "")</f>
        <v/>
      </c>
    </row>
    <row r="30" spans="1:21" s="383" customFormat="1" x14ac:dyDescent="0.15">
      <c r="A30" s="382">
        <v>1000011</v>
      </c>
      <c r="B30" s="587">
        <v>11</v>
      </c>
      <c r="C30" s="385"/>
      <c r="D30" s="588"/>
      <c r="E30" s="589"/>
      <c r="F30" s="623"/>
      <c r="G30" s="624"/>
      <c r="H30" s="629"/>
      <c r="I30" s="630"/>
      <c r="J30" s="590"/>
      <c r="K30" s="595"/>
      <c r="L30" s="589"/>
      <c r="M30" s="590"/>
      <c r="N30" s="594"/>
      <c r="O30" s="583"/>
      <c r="P30" s="591"/>
      <c r="Q30" s="592"/>
      <c r="R30" s="593"/>
      <c r="S30" s="316" t="str">
        <f>IF(VLOOKUP(B30,'入力チェック（使用）'!A:G,6)&gt;=1, "←ERROR", "")</f>
        <v/>
      </c>
    </row>
    <row r="31" spans="1:21" s="383" customFormat="1" x14ac:dyDescent="0.15">
      <c r="A31" s="382">
        <v>1000012</v>
      </c>
      <c r="B31" s="587">
        <v>12</v>
      </c>
      <c r="C31" s="385"/>
      <c r="D31" s="588"/>
      <c r="E31" s="589"/>
      <c r="F31" s="623"/>
      <c r="G31" s="624"/>
      <c r="H31" s="629"/>
      <c r="I31" s="630"/>
      <c r="J31" s="590"/>
      <c r="K31" s="595"/>
      <c r="L31" s="589"/>
      <c r="M31" s="590"/>
      <c r="N31" s="594"/>
      <c r="O31" s="583"/>
      <c r="P31" s="591"/>
      <c r="Q31" s="592"/>
      <c r="R31" s="593"/>
      <c r="S31" s="316" t="str">
        <f>IF(VLOOKUP(B31,'入力チェック（使用）'!A:G,6)&gt;=1, "←ERROR", "")</f>
        <v/>
      </c>
    </row>
    <row r="32" spans="1:21" s="383" customFormat="1" x14ac:dyDescent="0.15">
      <c r="A32" s="382">
        <v>1000013</v>
      </c>
      <c r="B32" s="587">
        <v>13</v>
      </c>
      <c r="C32" s="385"/>
      <c r="D32" s="588"/>
      <c r="E32" s="589"/>
      <c r="F32" s="623"/>
      <c r="G32" s="624"/>
      <c r="H32" s="629"/>
      <c r="I32" s="630"/>
      <c r="J32" s="590"/>
      <c r="K32" s="595"/>
      <c r="L32" s="589"/>
      <c r="M32" s="590"/>
      <c r="N32" s="594"/>
      <c r="O32" s="583"/>
      <c r="P32" s="591"/>
      <c r="Q32" s="592"/>
      <c r="R32" s="593"/>
      <c r="S32" s="316" t="str">
        <f>IF(VLOOKUP(B32,'入力チェック（使用）'!A:G,6)&gt;=1, "←ERROR", "")</f>
        <v/>
      </c>
    </row>
    <row r="33" spans="1:19" s="383" customFormat="1" x14ac:dyDescent="0.15">
      <c r="A33" s="382">
        <v>1000014</v>
      </c>
      <c r="B33" s="587">
        <v>14</v>
      </c>
      <c r="C33" s="385"/>
      <c r="D33" s="588"/>
      <c r="E33" s="589"/>
      <c r="F33" s="623"/>
      <c r="G33" s="624"/>
      <c r="H33" s="629"/>
      <c r="I33" s="630"/>
      <c r="J33" s="590"/>
      <c r="K33" s="595"/>
      <c r="L33" s="589"/>
      <c r="M33" s="590"/>
      <c r="N33" s="594"/>
      <c r="O33" s="583"/>
      <c r="P33" s="591"/>
      <c r="Q33" s="592"/>
      <c r="R33" s="593"/>
      <c r="S33" s="316" t="str">
        <f>IF(VLOOKUP(B33,'入力チェック（使用）'!A:G,6)&gt;=1, "←ERROR", "")</f>
        <v/>
      </c>
    </row>
    <row r="34" spans="1:19" s="383" customFormat="1" x14ac:dyDescent="0.15">
      <c r="A34" s="382">
        <v>1000015</v>
      </c>
      <c r="B34" s="587">
        <v>15</v>
      </c>
      <c r="C34" s="385"/>
      <c r="D34" s="588"/>
      <c r="E34" s="589"/>
      <c r="F34" s="623"/>
      <c r="G34" s="624"/>
      <c r="H34" s="629"/>
      <c r="I34" s="630"/>
      <c r="J34" s="590"/>
      <c r="K34" s="595"/>
      <c r="L34" s="589"/>
      <c r="M34" s="590"/>
      <c r="N34" s="594"/>
      <c r="O34" s="583"/>
      <c r="P34" s="591"/>
      <c r="Q34" s="592"/>
      <c r="R34" s="593"/>
      <c r="S34" s="316" t="str">
        <f>IF(VLOOKUP(B34,'入力チェック（使用）'!A:G,6)&gt;=1, "←ERROR", "")</f>
        <v/>
      </c>
    </row>
    <row r="35" spans="1:19" s="383" customFormat="1" x14ac:dyDescent="0.15">
      <c r="A35" s="382">
        <v>1000016</v>
      </c>
      <c r="B35" s="587">
        <v>16</v>
      </c>
      <c r="C35" s="385"/>
      <c r="D35" s="588"/>
      <c r="E35" s="589"/>
      <c r="F35" s="623"/>
      <c r="G35" s="624"/>
      <c r="H35" s="629"/>
      <c r="I35" s="630"/>
      <c r="J35" s="590"/>
      <c r="K35" s="595"/>
      <c r="L35" s="589"/>
      <c r="M35" s="590"/>
      <c r="N35" s="594"/>
      <c r="O35" s="583"/>
      <c r="P35" s="591"/>
      <c r="Q35" s="592"/>
      <c r="R35" s="593"/>
      <c r="S35" s="316" t="str">
        <f>IF(VLOOKUP(B35,'入力チェック（使用）'!A:G,6)&gt;=1, "←ERROR", "")</f>
        <v/>
      </c>
    </row>
    <row r="36" spans="1:19" s="383" customFormat="1" x14ac:dyDescent="0.15">
      <c r="A36" s="382">
        <v>1000017</v>
      </c>
      <c r="B36" s="587">
        <v>17</v>
      </c>
      <c r="C36" s="385"/>
      <c r="D36" s="588"/>
      <c r="E36" s="589"/>
      <c r="F36" s="623"/>
      <c r="G36" s="624"/>
      <c r="H36" s="629"/>
      <c r="I36" s="630"/>
      <c r="J36" s="590"/>
      <c r="K36" s="595"/>
      <c r="L36" s="589"/>
      <c r="M36" s="590"/>
      <c r="N36" s="594"/>
      <c r="O36" s="583"/>
      <c r="P36" s="591"/>
      <c r="Q36" s="592"/>
      <c r="R36" s="593"/>
      <c r="S36" s="316" t="str">
        <f>IF(VLOOKUP(B36,'入力チェック（使用）'!A:G,6)&gt;=1, "←ERROR", "")</f>
        <v/>
      </c>
    </row>
    <row r="37" spans="1:19" s="383" customFormat="1" x14ac:dyDescent="0.15">
      <c r="A37" s="382">
        <v>1000018</v>
      </c>
      <c r="B37" s="587">
        <v>18</v>
      </c>
      <c r="C37" s="385"/>
      <c r="D37" s="588"/>
      <c r="E37" s="589"/>
      <c r="F37" s="623"/>
      <c r="G37" s="624"/>
      <c r="H37" s="629"/>
      <c r="I37" s="630"/>
      <c r="J37" s="590"/>
      <c r="K37" s="595"/>
      <c r="L37" s="589"/>
      <c r="M37" s="590"/>
      <c r="N37" s="594"/>
      <c r="O37" s="583"/>
      <c r="P37" s="591"/>
      <c r="Q37" s="592"/>
      <c r="R37" s="593"/>
      <c r="S37" s="316" t="str">
        <f>IF(VLOOKUP(B37,'入力チェック（使用）'!A:G,6)&gt;=1, "←ERROR", "")</f>
        <v/>
      </c>
    </row>
    <row r="38" spans="1:19" s="383" customFormat="1" x14ac:dyDescent="0.15">
      <c r="A38" s="382">
        <v>1000019</v>
      </c>
      <c r="B38" s="587">
        <v>19</v>
      </c>
      <c r="C38" s="385"/>
      <c r="D38" s="588"/>
      <c r="E38" s="589"/>
      <c r="F38" s="623"/>
      <c r="G38" s="624"/>
      <c r="H38" s="629"/>
      <c r="I38" s="630"/>
      <c r="J38" s="590"/>
      <c r="K38" s="595"/>
      <c r="L38" s="589"/>
      <c r="M38" s="590"/>
      <c r="N38" s="594"/>
      <c r="O38" s="583"/>
      <c r="P38" s="591"/>
      <c r="Q38" s="592"/>
      <c r="R38" s="593"/>
      <c r="S38" s="316" t="str">
        <f>IF(VLOOKUP(B38,'入力チェック（使用）'!A:G,6)&gt;=1, "←ERROR", "")</f>
        <v/>
      </c>
    </row>
    <row r="39" spans="1:19" s="383" customFormat="1" x14ac:dyDescent="0.15">
      <c r="A39" s="382">
        <v>1000020</v>
      </c>
      <c r="B39" s="587">
        <v>20</v>
      </c>
      <c r="C39" s="385"/>
      <c r="D39" s="588"/>
      <c r="E39" s="589"/>
      <c r="F39" s="623"/>
      <c r="G39" s="624"/>
      <c r="H39" s="629"/>
      <c r="I39" s="630"/>
      <c r="J39" s="590"/>
      <c r="K39" s="595"/>
      <c r="L39" s="589"/>
      <c r="M39" s="590"/>
      <c r="N39" s="594"/>
      <c r="O39" s="583"/>
      <c r="P39" s="591"/>
      <c r="Q39" s="592"/>
      <c r="R39" s="593"/>
      <c r="S39" s="316" t="str">
        <f>IF(VLOOKUP(B39,'入力チェック（使用）'!A:G,6)&gt;=1, "←ERROR", "")</f>
        <v/>
      </c>
    </row>
    <row r="40" spans="1:19" s="383" customFormat="1" x14ac:dyDescent="0.15">
      <c r="A40" s="382">
        <v>1000021</v>
      </c>
      <c r="B40" s="587">
        <v>21</v>
      </c>
      <c r="C40" s="385"/>
      <c r="D40" s="588"/>
      <c r="E40" s="589"/>
      <c r="F40" s="623"/>
      <c r="G40" s="624"/>
      <c r="H40" s="629"/>
      <c r="I40" s="630"/>
      <c r="J40" s="590"/>
      <c r="K40" s="595"/>
      <c r="L40" s="589"/>
      <c r="M40" s="590"/>
      <c r="N40" s="594"/>
      <c r="O40" s="583"/>
      <c r="P40" s="591"/>
      <c r="Q40" s="592"/>
      <c r="R40" s="593"/>
      <c r="S40" s="316" t="str">
        <f>IF(VLOOKUP(B40,'入力チェック（使用）'!A:G,6)&gt;=1, "←ERROR", "")</f>
        <v/>
      </c>
    </row>
    <row r="41" spans="1:19" s="383" customFormat="1" x14ac:dyDescent="0.15">
      <c r="A41" s="382">
        <v>1000022</v>
      </c>
      <c r="B41" s="587">
        <v>22</v>
      </c>
      <c r="C41" s="385"/>
      <c r="D41" s="588"/>
      <c r="E41" s="589"/>
      <c r="F41" s="623"/>
      <c r="G41" s="624"/>
      <c r="H41" s="629"/>
      <c r="I41" s="630"/>
      <c r="J41" s="590"/>
      <c r="K41" s="595"/>
      <c r="L41" s="589"/>
      <c r="M41" s="590"/>
      <c r="N41" s="594"/>
      <c r="O41" s="583"/>
      <c r="P41" s="591"/>
      <c r="Q41" s="592"/>
      <c r="R41" s="593"/>
      <c r="S41" s="316" t="str">
        <f>IF(VLOOKUP(B41,'入力チェック（使用）'!A:G,6)&gt;=1, "←ERROR", "")</f>
        <v/>
      </c>
    </row>
    <row r="42" spans="1:19" s="383" customFormat="1" x14ac:dyDescent="0.15">
      <c r="A42" s="382">
        <v>1000023</v>
      </c>
      <c r="B42" s="587">
        <v>23</v>
      </c>
      <c r="C42" s="385"/>
      <c r="D42" s="588"/>
      <c r="E42" s="589"/>
      <c r="F42" s="623"/>
      <c r="G42" s="624"/>
      <c r="H42" s="629"/>
      <c r="I42" s="630"/>
      <c r="J42" s="590"/>
      <c r="K42" s="595"/>
      <c r="L42" s="589"/>
      <c r="M42" s="590"/>
      <c r="N42" s="594"/>
      <c r="O42" s="583"/>
      <c r="P42" s="591"/>
      <c r="Q42" s="592"/>
      <c r="R42" s="593"/>
      <c r="S42" s="316" t="str">
        <f>IF(VLOOKUP(B42,'入力チェック（使用）'!A:G,6)&gt;=1, "←ERROR", "")</f>
        <v/>
      </c>
    </row>
    <row r="43" spans="1:19" s="383" customFormat="1" x14ac:dyDescent="0.15">
      <c r="A43" s="382">
        <v>1000024</v>
      </c>
      <c r="B43" s="587">
        <v>24</v>
      </c>
      <c r="C43" s="385"/>
      <c r="D43" s="588"/>
      <c r="E43" s="589"/>
      <c r="F43" s="623"/>
      <c r="G43" s="624"/>
      <c r="H43" s="629"/>
      <c r="I43" s="630"/>
      <c r="J43" s="590"/>
      <c r="K43" s="595"/>
      <c r="L43" s="589"/>
      <c r="M43" s="590"/>
      <c r="N43" s="594"/>
      <c r="O43" s="583"/>
      <c r="P43" s="591"/>
      <c r="Q43" s="592"/>
      <c r="R43" s="593"/>
      <c r="S43" s="316" t="str">
        <f>IF(VLOOKUP(B43,'入力チェック（使用）'!A:G,6)&gt;=1, "←ERROR", "")</f>
        <v/>
      </c>
    </row>
    <row r="44" spans="1:19" s="383" customFormat="1" x14ac:dyDescent="0.15">
      <c r="A44" s="382">
        <v>1000025</v>
      </c>
      <c r="B44" s="587">
        <v>25</v>
      </c>
      <c r="C44" s="385"/>
      <c r="D44" s="588"/>
      <c r="E44" s="589"/>
      <c r="F44" s="623"/>
      <c r="G44" s="624"/>
      <c r="H44" s="629"/>
      <c r="I44" s="630"/>
      <c r="J44" s="590"/>
      <c r="K44" s="595"/>
      <c r="L44" s="589"/>
      <c r="M44" s="590"/>
      <c r="N44" s="594"/>
      <c r="O44" s="583"/>
      <c r="P44" s="591"/>
      <c r="Q44" s="592"/>
      <c r="R44" s="593"/>
      <c r="S44" s="316" t="str">
        <f>IF(VLOOKUP(B44,'入力チェック（使用）'!A:G,6)&gt;=1, "←ERROR", "")</f>
        <v/>
      </c>
    </row>
    <row r="45" spans="1:19" s="383" customFormat="1" x14ac:dyDescent="0.15">
      <c r="A45" s="382">
        <v>1000026</v>
      </c>
      <c r="B45" s="587">
        <v>26</v>
      </c>
      <c r="C45" s="385"/>
      <c r="D45" s="588"/>
      <c r="E45" s="589"/>
      <c r="F45" s="623"/>
      <c r="G45" s="624"/>
      <c r="H45" s="629"/>
      <c r="I45" s="630"/>
      <c r="J45" s="590"/>
      <c r="K45" s="595"/>
      <c r="L45" s="589"/>
      <c r="M45" s="590"/>
      <c r="N45" s="594"/>
      <c r="O45" s="583"/>
      <c r="P45" s="591"/>
      <c r="Q45" s="592"/>
      <c r="R45" s="593"/>
      <c r="S45" s="316" t="str">
        <f>IF(VLOOKUP(B45,'入力チェック（使用）'!A:G,6)&gt;=1, "←ERROR", "")</f>
        <v/>
      </c>
    </row>
    <row r="46" spans="1:19" s="383" customFormat="1" x14ac:dyDescent="0.15">
      <c r="A46" s="382">
        <v>1000027</v>
      </c>
      <c r="B46" s="587">
        <v>27</v>
      </c>
      <c r="C46" s="385"/>
      <c r="D46" s="588"/>
      <c r="E46" s="589"/>
      <c r="F46" s="623"/>
      <c r="G46" s="624"/>
      <c r="H46" s="629"/>
      <c r="I46" s="630"/>
      <c r="J46" s="590"/>
      <c r="K46" s="595"/>
      <c r="L46" s="589"/>
      <c r="M46" s="590"/>
      <c r="N46" s="594"/>
      <c r="O46" s="583"/>
      <c r="P46" s="591"/>
      <c r="Q46" s="592"/>
      <c r="R46" s="593"/>
      <c r="S46" s="316" t="str">
        <f>IF(VLOOKUP(B46,'入力チェック（使用）'!A:G,6)&gt;=1, "←ERROR", "")</f>
        <v/>
      </c>
    </row>
    <row r="47" spans="1:19" s="383" customFormat="1" x14ac:dyDescent="0.15">
      <c r="A47" s="382">
        <v>1000028</v>
      </c>
      <c r="B47" s="587">
        <v>28</v>
      </c>
      <c r="C47" s="385"/>
      <c r="D47" s="588"/>
      <c r="E47" s="589"/>
      <c r="F47" s="623"/>
      <c r="G47" s="624"/>
      <c r="H47" s="629"/>
      <c r="I47" s="630"/>
      <c r="J47" s="590"/>
      <c r="K47" s="595"/>
      <c r="L47" s="589"/>
      <c r="M47" s="590"/>
      <c r="N47" s="594"/>
      <c r="O47" s="583"/>
      <c r="P47" s="591"/>
      <c r="Q47" s="592"/>
      <c r="R47" s="593"/>
      <c r="S47" s="316" t="str">
        <f>IF(VLOOKUP(B47,'入力チェック（使用）'!A:G,6)&gt;=1, "←ERROR", "")</f>
        <v/>
      </c>
    </row>
    <row r="48" spans="1:19" s="383" customFormat="1" x14ac:dyDescent="0.15">
      <c r="A48" s="382">
        <v>1000029</v>
      </c>
      <c r="B48" s="587">
        <v>29</v>
      </c>
      <c r="C48" s="385"/>
      <c r="D48" s="588"/>
      <c r="E48" s="589"/>
      <c r="F48" s="623"/>
      <c r="G48" s="624"/>
      <c r="H48" s="629"/>
      <c r="I48" s="630"/>
      <c r="J48" s="590"/>
      <c r="K48" s="595"/>
      <c r="L48" s="589"/>
      <c r="M48" s="590"/>
      <c r="N48" s="594"/>
      <c r="O48" s="583"/>
      <c r="P48" s="591"/>
      <c r="Q48" s="592"/>
      <c r="R48" s="593"/>
      <c r="S48" s="316" t="str">
        <f>IF(VLOOKUP(B48,'入力チェック（使用）'!A:G,6)&gt;=1, "←ERROR", "")</f>
        <v/>
      </c>
    </row>
    <row r="49" spans="1:19" s="383" customFormat="1" x14ac:dyDescent="0.15">
      <c r="A49" s="382">
        <v>1000030</v>
      </c>
      <c r="B49" s="587">
        <v>30</v>
      </c>
      <c r="C49" s="385"/>
      <c r="D49" s="588"/>
      <c r="E49" s="589"/>
      <c r="F49" s="623"/>
      <c r="G49" s="624"/>
      <c r="H49" s="629"/>
      <c r="I49" s="630"/>
      <c r="J49" s="590"/>
      <c r="K49" s="595"/>
      <c r="L49" s="589"/>
      <c r="M49" s="590"/>
      <c r="N49" s="594"/>
      <c r="O49" s="583"/>
      <c r="P49" s="591"/>
      <c r="Q49" s="592"/>
      <c r="R49" s="593"/>
      <c r="S49" s="316" t="str">
        <f>IF(VLOOKUP(B49,'入力チェック（使用）'!A:G,6)&gt;=1, "←ERROR", "")</f>
        <v/>
      </c>
    </row>
    <row r="50" spans="1:19" s="383" customFormat="1" x14ac:dyDescent="0.15">
      <c r="A50" s="382">
        <v>1000031</v>
      </c>
      <c r="B50" s="587">
        <v>31</v>
      </c>
      <c r="C50" s="385"/>
      <c r="D50" s="588"/>
      <c r="E50" s="589"/>
      <c r="F50" s="623"/>
      <c r="G50" s="624"/>
      <c r="H50" s="629"/>
      <c r="I50" s="630"/>
      <c r="J50" s="590"/>
      <c r="K50" s="595"/>
      <c r="L50" s="589"/>
      <c r="M50" s="590"/>
      <c r="N50" s="594"/>
      <c r="O50" s="583"/>
      <c r="P50" s="591"/>
      <c r="Q50" s="592"/>
      <c r="R50" s="593"/>
      <c r="S50" s="316" t="str">
        <f>IF(VLOOKUP(B50,'入力チェック（使用）'!A:G,6)&gt;=1, "←ERROR", "")</f>
        <v/>
      </c>
    </row>
    <row r="51" spans="1:19" s="383" customFormat="1" x14ac:dyDescent="0.15">
      <c r="A51" s="382">
        <v>1000032</v>
      </c>
      <c r="B51" s="587">
        <v>32</v>
      </c>
      <c r="C51" s="385"/>
      <c r="D51" s="588"/>
      <c r="E51" s="589"/>
      <c r="F51" s="623"/>
      <c r="G51" s="624"/>
      <c r="H51" s="629"/>
      <c r="I51" s="630"/>
      <c r="J51" s="590"/>
      <c r="K51" s="595"/>
      <c r="L51" s="589"/>
      <c r="M51" s="590"/>
      <c r="N51" s="594"/>
      <c r="O51" s="583"/>
      <c r="P51" s="591"/>
      <c r="Q51" s="592"/>
      <c r="R51" s="593"/>
      <c r="S51" s="316" t="str">
        <f>IF(VLOOKUP(B51,'入力チェック（使用）'!A:G,6)&gt;=1, "←ERROR", "")</f>
        <v/>
      </c>
    </row>
    <row r="52" spans="1:19" s="383" customFormat="1" x14ac:dyDescent="0.15">
      <c r="A52" s="382">
        <v>1000033</v>
      </c>
      <c r="B52" s="587">
        <v>33</v>
      </c>
      <c r="C52" s="385"/>
      <c r="D52" s="588"/>
      <c r="E52" s="589"/>
      <c r="F52" s="623"/>
      <c r="G52" s="624"/>
      <c r="H52" s="629"/>
      <c r="I52" s="630"/>
      <c r="J52" s="590"/>
      <c r="K52" s="595"/>
      <c r="L52" s="589"/>
      <c r="M52" s="590"/>
      <c r="N52" s="594"/>
      <c r="O52" s="583"/>
      <c r="P52" s="591"/>
      <c r="Q52" s="592"/>
      <c r="R52" s="593"/>
      <c r="S52" s="316" t="str">
        <f>IF(VLOOKUP(B52,'入力チェック（使用）'!A:G,6)&gt;=1, "←ERROR", "")</f>
        <v/>
      </c>
    </row>
    <row r="53" spans="1:19" s="383" customFormat="1" x14ac:dyDescent="0.15">
      <c r="A53" s="382">
        <v>1000034</v>
      </c>
      <c r="B53" s="587">
        <v>34</v>
      </c>
      <c r="C53" s="385"/>
      <c r="D53" s="588"/>
      <c r="E53" s="589"/>
      <c r="F53" s="623"/>
      <c r="G53" s="624"/>
      <c r="H53" s="629"/>
      <c r="I53" s="630"/>
      <c r="J53" s="590"/>
      <c r="K53" s="595"/>
      <c r="L53" s="589"/>
      <c r="M53" s="590"/>
      <c r="N53" s="594"/>
      <c r="O53" s="583"/>
      <c r="P53" s="591"/>
      <c r="Q53" s="592"/>
      <c r="R53" s="593"/>
      <c r="S53" s="316" t="str">
        <f>IF(VLOOKUP(B53,'入力チェック（使用）'!A:G,6)&gt;=1, "←ERROR", "")</f>
        <v/>
      </c>
    </row>
    <row r="54" spans="1:19" s="383" customFormat="1" x14ac:dyDescent="0.15">
      <c r="A54" s="382">
        <v>1000035</v>
      </c>
      <c r="B54" s="587">
        <v>35</v>
      </c>
      <c r="C54" s="385"/>
      <c r="D54" s="588"/>
      <c r="E54" s="589"/>
      <c r="F54" s="623"/>
      <c r="G54" s="624"/>
      <c r="H54" s="629"/>
      <c r="I54" s="630"/>
      <c r="J54" s="590"/>
      <c r="K54" s="595"/>
      <c r="L54" s="589"/>
      <c r="M54" s="590"/>
      <c r="N54" s="594"/>
      <c r="O54" s="583"/>
      <c r="P54" s="591"/>
      <c r="Q54" s="592"/>
      <c r="R54" s="593"/>
      <c r="S54" s="316" t="str">
        <f>IF(VLOOKUP(B54,'入力チェック（使用）'!A:G,6)&gt;=1, "←ERROR", "")</f>
        <v/>
      </c>
    </row>
    <row r="55" spans="1:19" s="383" customFormat="1" x14ac:dyDescent="0.15">
      <c r="A55" s="382">
        <v>1000036</v>
      </c>
      <c r="B55" s="587">
        <v>36</v>
      </c>
      <c r="C55" s="385"/>
      <c r="D55" s="588"/>
      <c r="E55" s="589"/>
      <c r="F55" s="623"/>
      <c r="G55" s="624"/>
      <c r="H55" s="629"/>
      <c r="I55" s="630"/>
      <c r="J55" s="590"/>
      <c r="K55" s="595"/>
      <c r="L55" s="589"/>
      <c r="M55" s="590"/>
      <c r="N55" s="594"/>
      <c r="O55" s="583"/>
      <c r="P55" s="591"/>
      <c r="Q55" s="592"/>
      <c r="R55" s="593"/>
      <c r="S55" s="316" t="str">
        <f>IF(VLOOKUP(B55,'入力チェック（使用）'!A:G,6)&gt;=1, "←ERROR", "")</f>
        <v/>
      </c>
    </row>
    <row r="56" spans="1:19" s="383" customFormat="1" x14ac:dyDescent="0.15">
      <c r="A56" s="382">
        <v>1000037</v>
      </c>
      <c r="B56" s="587">
        <v>37</v>
      </c>
      <c r="C56" s="385"/>
      <c r="D56" s="588"/>
      <c r="E56" s="589"/>
      <c r="F56" s="623"/>
      <c r="G56" s="624"/>
      <c r="H56" s="629"/>
      <c r="I56" s="630"/>
      <c r="J56" s="590"/>
      <c r="K56" s="595"/>
      <c r="L56" s="589"/>
      <c r="M56" s="590"/>
      <c r="N56" s="594"/>
      <c r="O56" s="583"/>
      <c r="P56" s="591"/>
      <c r="Q56" s="592"/>
      <c r="R56" s="593"/>
      <c r="S56" s="316" t="str">
        <f>IF(VLOOKUP(B56,'入力チェック（使用）'!A:G,6)&gt;=1, "←ERROR", "")</f>
        <v/>
      </c>
    </row>
    <row r="57" spans="1:19" s="383" customFormat="1" x14ac:dyDescent="0.15">
      <c r="A57" s="382">
        <v>1000038</v>
      </c>
      <c r="B57" s="587">
        <v>38</v>
      </c>
      <c r="C57" s="385"/>
      <c r="D57" s="588"/>
      <c r="E57" s="589"/>
      <c r="F57" s="623"/>
      <c r="G57" s="624"/>
      <c r="H57" s="629"/>
      <c r="I57" s="630"/>
      <c r="J57" s="590"/>
      <c r="K57" s="595"/>
      <c r="L57" s="589"/>
      <c r="M57" s="590"/>
      <c r="N57" s="594"/>
      <c r="O57" s="583"/>
      <c r="P57" s="591"/>
      <c r="Q57" s="592"/>
      <c r="R57" s="593"/>
      <c r="S57" s="316" t="str">
        <f>IF(VLOOKUP(B57,'入力チェック（使用）'!A:G,6)&gt;=1, "←ERROR", "")</f>
        <v/>
      </c>
    </row>
    <row r="58" spans="1:19" s="383" customFormat="1" x14ac:dyDescent="0.15">
      <c r="A58" s="382">
        <v>1000039</v>
      </c>
      <c r="B58" s="587">
        <v>39</v>
      </c>
      <c r="C58" s="385"/>
      <c r="D58" s="588"/>
      <c r="E58" s="589"/>
      <c r="F58" s="623"/>
      <c r="G58" s="624"/>
      <c r="H58" s="629"/>
      <c r="I58" s="630"/>
      <c r="J58" s="590"/>
      <c r="K58" s="595"/>
      <c r="L58" s="589"/>
      <c r="M58" s="590"/>
      <c r="N58" s="594"/>
      <c r="O58" s="583"/>
      <c r="P58" s="591"/>
      <c r="Q58" s="592"/>
      <c r="R58" s="593"/>
      <c r="S58" s="316" t="str">
        <f>IF(VLOOKUP(B58,'入力チェック（使用）'!A:G,6)&gt;=1, "←ERROR", "")</f>
        <v/>
      </c>
    </row>
    <row r="59" spans="1:19" s="383" customFormat="1" x14ac:dyDescent="0.15">
      <c r="A59" s="382">
        <v>1000040</v>
      </c>
      <c r="B59" s="587">
        <v>40</v>
      </c>
      <c r="C59" s="385"/>
      <c r="D59" s="588"/>
      <c r="E59" s="589"/>
      <c r="F59" s="623"/>
      <c r="G59" s="624"/>
      <c r="H59" s="629"/>
      <c r="I59" s="630"/>
      <c r="J59" s="590"/>
      <c r="K59" s="595"/>
      <c r="L59" s="589"/>
      <c r="M59" s="590"/>
      <c r="N59" s="594"/>
      <c r="O59" s="583"/>
      <c r="P59" s="591"/>
      <c r="Q59" s="592"/>
      <c r="R59" s="593"/>
      <c r="S59" s="316" t="str">
        <f>IF(VLOOKUP(B59,'入力チェック（使用）'!A:G,6)&gt;=1, "←ERROR", "")</f>
        <v/>
      </c>
    </row>
    <row r="60" spans="1:19" s="383" customFormat="1" x14ac:dyDescent="0.15">
      <c r="A60" s="382">
        <v>1000041</v>
      </c>
      <c r="B60" s="587">
        <v>41</v>
      </c>
      <c r="C60" s="385"/>
      <c r="D60" s="588"/>
      <c r="E60" s="589"/>
      <c r="F60" s="623"/>
      <c r="G60" s="624"/>
      <c r="H60" s="629"/>
      <c r="I60" s="630"/>
      <c r="J60" s="590"/>
      <c r="K60" s="595"/>
      <c r="L60" s="589"/>
      <c r="M60" s="590"/>
      <c r="N60" s="594"/>
      <c r="O60" s="583"/>
      <c r="P60" s="591"/>
      <c r="Q60" s="592"/>
      <c r="R60" s="593"/>
      <c r="S60" s="316" t="str">
        <f>IF(VLOOKUP(B60,'入力チェック（使用）'!A:G,6)&gt;=1, "←ERROR", "")</f>
        <v/>
      </c>
    </row>
    <row r="61" spans="1:19" s="383" customFormat="1" x14ac:dyDescent="0.15">
      <c r="A61" s="382">
        <v>1000042</v>
      </c>
      <c r="B61" s="587">
        <v>42</v>
      </c>
      <c r="C61" s="385"/>
      <c r="D61" s="588"/>
      <c r="E61" s="589"/>
      <c r="F61" s="623"/>
      <c r="G61" s="624"/>
      <c r="H61" s="629"/>
      <c r="I61" s="630"/>
      <c r="J61" s="590"/>
      <c r="K61" s="595"/>
      <c r="L61" s="589"/>
      <c r="M61" s="590"/>
      <c r="N61" s="594"/>
      <c r="O61" s="583"/>
      <c r="P61" s="591"/>
      <c r="Q61" s="592"/>
      <c r="R61" s="593"/>
      <c r="S61" s="316" t="str">
        <f>IF(VLOOKUP(B61,'入力チェック（使用）'!A:G,6)&gt;=1, "←ERROR", "")</f>
        <v/>
      </c>
    </row>
    <row r="62" spans="1:19" s="383" customFormat="1" x14ac:dyDescent="0.15">
      <c r="A62" s="382">
        <v>1000043</v>
      </c>
      <c r="B62" s="587">
        <v>43</v>
      </c>
      <c r="C62" s="385"/>
      <c r="D62" s="588"/>
      <c r="E62" s="589"/>
      <c r="F62" s="623"/>
      <c r="G62" s="624"/>
      <c r="H62" s="629"/>
      <c r="I62" s="630"/>
      <c r="J62" s="590"/>
      <c r="K62" s="595"/>
      <c r="L62" s="589"/>
      <c r="M62" s="590"/>
      <c r="N62" s="594"/>
      <c r="O62" s="583"/>
      <c r="P62" s="591"/>
      <c r="Q62" s="592"/>
      <c r="R62" s="593"/>
      <c r="S62" s="316" t="str">
        <f>IF(VLOOKUP(B62,'入力チェック（使用）'!A:G,6)&gt;=1, "←ERROR", "")</f>
        <v/>
      </c>
    </row>
    <row r="63" spans="1:19" s="383" customFormat="1" x14ac:dyDescent="0.15">
      <c r="A63" s="382">
        <v>1000044</v>
      </c>
      <c r="B63" s="587">
        <v>44</v>
      </c>
      <c r="C63" s="385"/>
      <c r="D63" s="588"/>
      <c r="E63" s="589"/>
      <c r="F63" s="623"/>
      <c r="G63" s="624"/>
      <c r="H63" s="629"/>
      <c r="I63" s="630"/>
      <c r="J63" s="590"/>
      <c r="K63" s="595"/>
      <c r="L63" s="589"/>
      <c r="M63" s="590"/>
      <c r="N63" s="594"/>
      <c r="O63" s="583"/>
      <c r="P63" s="591"/>
      <c r="Q63" s="592"/>
      <c r="R63" s="593"/>
      <c r="S63" s="316" t="str">
        <f>IF(VLOOKUP(B63,'入力チェック（使用）'!A:G,6)&gt;=1, "←ERROR", "")</f>
        <v/>
      </c>
    </row>
    <row r="64" spans="1:19" s="383" customFormat="1" x14ac:dyDescent="0.15">
      <c r="A64" s="382">
        <v>1000045</v>
      </c>
      <c r="B64" s="587">
        <v>45</v>
      </c>
      <c r="C64" s="385"/>
      <c r="D64" s="588"/>
      <c r="E64" s="589"/>
      <c r="F64" s="623"/>
      <c r="G64" s="624"/>
      <c r="H64" s="629"/>
      <c r="I64" s="630"/>
      <c r="J64" s="590"/>
      <c r="K64" s="595"/>
      <c r="L64" s="589"/>
      <c r="M64" s="590"/>
      <c r="N64" s="594"/>
      <c r="O64" s="583"/>
      <c r="P64" s="591"/>
      <c r="Q64" s="592"/>
      <c r="R64" s="593"/>
      <c r="S64" s="316" t="str">
        <f>IF(VLOOKUP(B64,'入力チェック（使用）'!A:G,6)&gt;=1, "←ERROR", "")</f>
        <v/>
      </c>
    </row>
    <row r="65" spans="1:19" s="383" customFormat="1" x14ac:dyDescent="0.15">
      <c r="A65" s="382">
        <v>1000046</v>
      </c>
      <c r="B65" s="587">
        <v>46</v>
      </c>
      <c r="C65" s="385"/>
      <c r="D65" s="588"/>
      <c r="E65" s="589"/>
      <c r="F65" s="623"/>
      <c r="G65" s="624"/>
      <c r="H65" s="629"/>
      <c r="I65" s="630"/>
      <c r="J65" s="590"/>
      <c r="K65" s="595"/>
      <c r="L65" s="589"/>
      <c r="M65" s="590"/>
      <c r="N65" s="594"/>
      <c r="O65" s="583"/>
      <c r="P65" s="591"/>
      <c r="Q65" s="592"/>
      <c r="R65" s="593"/>
      <c r="S65" s="316" t="str">
        <f>IF(VLOOKUP(B65,'入力チェック（使用）'!A:G,6)&gt;=1, "←ERROR", "")</f>
        <v/>
      </c>
    </row>
    <row r="66" spans="1:19" s="383" customFormat="1" x14ac:dyDescent="0.15">
      <c r="A66" s="382">
        <v>1000047</v>
      </c>
      <c r="B66" s="587">
        <v>47</v>
      </c>
      <c r="C66" s="385"/>
      <c r="D66" s="588"/>
      <c r="E66" s="589"/>
      <c r="F66" s="623"/>
      <c r="G66" s="624"/>
      <c r="H66" s="629"/>
      <c r="I66" s="630"/>
      <c r="J66" s="590"/>
      <c r="K66" s="595"/>
      <c r="L66" s="589"/>
      <c r="M66" s="590"/>
      <c r="N66" s="594"/>
      <c r="O66" s="583"/>
      <c r="P66" s="591"/>
      <c r="Q66" s="592"/>
      <c r="R66" s="593"/>
      <c r="S66" s="316" t="str">
        <f>IF(VLOOKUP(B66,'入力チェック（使用）'!A:G,6)&gt;=1, "←ERROR", "")</f>
        <v/>
      </c>
    </row>
    <row r="67" spans="1:19" s="383" customFormat="1" x14ac:dyDescent="0.15">
      <c r="A67" s="382">
        <v>1000048</v>
      </c>
      <c r="B67" s="587">
        <v>48</v>
      </c>
      <c r="C67" s="385"/>
      <c r="D67" s="588"/>
      <c r="E67" s="589"/>
      <c r="F67" s="623"/>
      <c r="G67" s="624"/>
      <c r="H67" s="629"/>
      <c r="I67" s="630"/>
      <c r="J67" s="590"/>
      <c r="K67" s="595"/>
      <c r="L67" s="589"/>
      <c r="M67" s="590"/>
      <c r="N67" s="594"/>
      <c r="O67" s="583"/>
      <c r="P67" s="591"/>
      <c r="Q67" s="592"/>
      <c r="R67" s="593"/>
      <c r="S67" s="316" t="str">
        <f>IF(VLOOKUP(B67,'入力チェック（使用）'!A:G,6)&gt;=1, "←ERROR", "")</f>
        <v/>
      </c>
    </row>
    <row r="68" spans="1:19" s="383" customFormat="1" x14ac:dyDescent="0.15">
      <c r="A68" s="382">
        <v>1000049</v>
      </c>
      <c r="B68" s="587">
        <v>49</v>
      </c>
      <c r="C68" s="385"/>
      <c r="D68" s="588"/>
      <c r="E68" s="589"/>
      <c r="F68" s="623"/>
      <c r="G68" s="624"/>
      <c r="H68" s="629"/>
      <c r="I68" s="630"/>
      <c r="J68" s="590"/>
      <c r="K68" s="595"/>
      <c r="L68" s="589"/>
      <c r="M68" s="590"/>
      <c r="N68" s="594"/>
      <c r="O68" s="583"/>
      <c r="P68" s="591"/>
      <c r="Q68" s="592"/>
      <c r="R68" s="593"/>
      <c r="S68" s="316" t="str">
        <f>IF(VLOOKUP(B68,'入力チェック（使用）'!A:G,6)&gt;=1, "←ERROR", "")</f>
        <v/>
      </c>
    </row>
    <row r="69" spans="1:19" s="383" customFormat="1" x14ac:dyDescent="0.15">
      <c r="A69" s="382">
        <v>1000050</v>
      </c>
      <c r="B69" s="587">
        <v>50</v>
      </c>
      <c r="C69" s="385"/>
      <c r="D69" s="588"/>
      <c r="E69" s="589"/>
      <c r="F69" s="623"/>
      <c r="G69" s="624"/>
      <c r="H69" s="629"/>
      <c r="I69" s="630"/>
      <c r="J69" s="590"/>
      <c r="K69" s="595"/>
      <c r="L69" s="589"/>
      <c r="M69" s="590"/>
      <c r="N69" s="594"/>
      <c r="O69" s="583"/>
      <c r="P69" s="591"/>
      <c r="Q69" s="592"/>
      <c r="R69" s="593"/>
      <c r="S69" s="316" t="str">
        <f>IF(VLOOKUP(B69,'入力チェック（使用）'!A:G,6)&gt;=1, "←ERROR", "")</f>
        <v/>
      </c>
    </row>
  </sheetData>
  <sheetProtection password="C3B3" sheet="1" formatCells="0" formatRows="0" insertRows="0" deleteRows="0"/>
  <mergeCells count="130">
    <mergeCell ref="H29:I29"/>
    <mergeCell ref="H30:I30"/>
    <mergeCell ref="C2:C4"/>
    <mergeCell ref="E2:K2"/>
    <mergeCell ref="C8:C9"/>
    <mergeCell ref="C12:D12"/>
    <mergeCell ref="E3:K3"/>
    <mergeCell ref="E4:K4"/>
    <mergeCell ref="E5:K5"/>
    <mergeCell ref="I6:K6"/>
    <mergeCell ref="H19:I19"/>
    <mergeCell ref="C5:D5"/>
    <mergeCell ref="E6:H6"/>
    <mergeCell ref="I7:K7"/>
    <mergeCell ref="E7:H7"/>
    <mergeCell ref="I10:K10"/>
    <mergeCell ref="E10:H10"/>
    <mergeCell ref="E18:M18"/>
    <mergeCell ref="C10:D10"/>
    <mergeCell ref="C6:D6"/>
    <mergeCell ref="C7:D7"/>
    <mergeCell ref="F19:G19"/>
    <mergeCell ref="L12:M12"/>
    <mergeCell ref="C11:D11"/>
    <mergeCell ref="F68:G68"/>
    <mergeCell ref="H53:I53"/>
    <mergeCell ref="H54:I54"/>
    <mergeCell ref="H55:I55"/>
    <mergeCell ref="H56:I56"/>
    <mergeCell ref="H57:I57"/>
    <mergeCell ref="H58:I58"/>
    <mergeCell ref="H68:I68"/>
    <mergeCell ref="H69:I69"/>
    <mergeCell ref="H62:I62"/>
    <mergeCell ref="F69:G69"/>
    <mergeCell ref="F65:G65"/>
    <mergeCell ref="F62:G62"/>
    <mergeCell ref="H40:I40"/>
    <mergeCell ref="H41:I41"/>
    <mergeCell ref="H42:I42"/>
    <mergeCell ref="H43:I43"/>
    <mergeCell ref="H28:I28"/>
    <mergeCell ref="F33:G33"/>
    <mergeCell ref="F20:G20"/>
    <mergeCell ref="F34:G34"/>
    <mergeCell ref="F29:G29"/>
    <mergeCell ref="F41:G41"/>
    <mergeCell ref="F31:G31"/>
    <mergeCell ref="F32:G32"/>
    <mergeCell ref="F37:G37"/>
    <mergeCell ref="F38:G38"/>
    <mergeCell ref="F39:G39"/>
    <mergeCell ref="F40:G40"/>
    <mergeCell ref="F24:G24"/>
    <mergeCell ref="F30:G30"/>
    <mergeCell ref="H31:I31"/>
    <mergeCell ref="H32:I32"/>
    <mergeCell ref="H33:I33"/>
    <mergeCell ref="H34:I34"/>
    <mergeCell ref="F42:G42"/>
    <mergeCell ref="F43:G43"/>
    <mergeCell ref="E11:K11"/>
    <mergeCell ref="E12:K12"/>
    <mergeCell ref="H22:I22"/>
    <mergeCell ref="H23:I23"/>
    <mergeCell ref="H24:I24"/>
    <mergeCell ref="H20:I20"/>
    <mergeCell ref="H25:I25"/>
    <mergeCell ref="H26:I26"/>
    <mergeCell ref="F21:G21"/>
    <mergeCell ref="F22:G22"/>
    <mergeCell ref="O18:O19"/>
    <mergeCell ref="H67:I67"/>
    <mergeCell ref="F49:G49"/>
    <mergeCell ref="F50:G50"/>
    <mergeCell ref="F51:G51"/>
    <mergeCell ref="F52:G52"/>
    <mergeCell ref="F46:G46"/>
    <mergeCell ref="F23:G23"/>
    <mergeCell ref="R18:R19"/>
    <mergeCell ref="F66:G66"/>
    <mergeCell ref="H47:I47"/>
    <mergeCell ref="H48:I48"/>
    <mergeCell ref="H49:I49"/>
    <mergeCell ref="H50:I50"/>
    <mergeCell ref="H51:I51"/>
    <mergeCell ref="F48:G48"/>
    <mergeCell ref="H59:I59"/>
    <mergeCell ref="H63:I63"/>
    <mergeCell ref="H64:I64"/>
    <mergeCell ref="H65:I65"/>
    <mergeCell ref="H66:I66"/>
    <mergeCell ref="P18:P19"/>
    <mergeCell ref="F67:G67"/>
    <mergeCell ref="F59:G59"/>
    <mergeCell ref="F44:G44"/>
    <mergeCell ref="F45:G45"/>
    <mergeCell ref="F63:G63"/>
    <mergeCell ref="F64:G64"/>
    <mergeCell ref="F53:G53"/>
    <mergeCell ref="F54:G54"/>
    <mergeCell ref="F55:G55"/>
    <mergeCell ref="F56:G56"/>
    <mergeCell ref="F57:G57"/>
    <mergeCell ref="F58:G58"/>
    <mergeCell ref="F47:G47"/>
    <mergeCell ref="N18:N19"/>
    <mergeCell ref="F28:G28"/>
    <mergeCell ref="B18:B19"/>
    <mergeCell ref="C18:D18"/>
    <mergeCell ref="H44:I44"/>
    <mergeCell ref="H45:I45"/>
    <mergeCell ref="H46:I46"/>
    <mergeCell ref="H60:I60"/>
    <mergeCell ref="H61:I61"/>
    <mergeCell ref="F60:G60"/>
    <mergeCell ref="F61:G61"/>
    <mergeCell ref="F25:G25"/>
    <mergeCell ref="F26:G26"/>
    <mergeCell ref="F27:G27"/>
    <mergeCell ref="H27:I27"/>
    <mergeCell ref="H21:I21"/>
    <mergeCell ref="F35:G35"/>
    <mergeCell ref="F36:G36"/>
    <mergeCell ref="H35:I35"/>
    <mergeCell ref="H36:I36"/>
    <mergeCell ref="H52:I52"/>
    <mergeCell ref="H37:I37"/>
    <mergeCell ref="H38:I38"/>
    <mergeCell ref="H39:I39"/>
  </mergeCells>
  <phoneticPr fontId="11"/>
  <pageMargins left="0.70866141732283472" right="0.70866141732283472" top="0.74803149606299213" bottom="0.74803149606299213" header="0.31496062992125984" footer="0.31496062992125984"/>
  <pageSetup paperSize="9" scale="60" orientation="landscape" r:id="rId1"/>
  <drawing r:id="rId2"/>
  <extLst>
    <ext xmlns:x14="http://schemas.microsoft.com/office/spreadsheetml/2009/9/main" uri="{CCE6A557-97BC-4b89-ADB6-D9C93CAAB3DF}">
      <x14:dataValidations xmlns:xm="http://schemas.microsoft.com/office/excel/2006/main" count="4">
        <x14:dataValidation type="list" allowBlank="1" showInputMessage="1" showErrorMessage="1">
          <x14:formula1>
            <xm:f>選択肢!$C$4:$C$9</xm:f>
          </x14:formula1>
          <xm:sqref>E13:M16</xm:sqref>
        </x14:dataValidation>
        <x14:dataValidation type="list" allowBlank="1" showInputMessage="1" showErrorMessage="1">
          <x14:formula1>
            <xm:f>選択肢!$A$4:$A$6</xm:f>
          </x14:formula1>
          <xm:sqref>E11:K11</xm:sqref>
        </x14:dataValidation>
        <x14:dataValidation type="list" allowBlank="1" showInputMessage="1" showErrorMessage="1">
          <x14:formula1>
            <xm:f>選択肢!$D$4:$D$14</xm:f>
          </x14:formula1>
          <xm:sqref>R20:R69</xm:sqref>
        </x14:dataValidation>
        <x14:dataValidation type="list" allowBlank="1" showInputMessage="1" showErrorMessage="1">
          <x14:formula1>
            <xm:f>選択肢!$C$4:$C$6</xm:f>
          </x14:formula1>
          <xm:sqref>E12:K12</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2:C4"/>
  <sheetViews>
    <sheetView workbookViewId="0">
      <selection activeCell="K33" sqref="K33"/>
    </sheetView>
  </sheetViews>
  <sheetFormatPr defaultRowHeight="13.5" x14ac:dyDescent="0.15"/>
  <cols>
    <col min="1" max="1" width="23.875" customWidth="1"/>
  </cols>
  <sheetData>
    <row r="2" spans="1:3" x14ac:dyDescent="0.15">
      <c r="A2" s="102" t="str">
        <f>入力シート!E11&amp;入力シート!E12</f>
        <v/>
      </c>
      <c r="B2" s="102">
        <f>IF(ISNA(VLOOKUP(A2,選択肢!K:M,3,FALSE))=TRUE, 0, VLOOKUP(A2,選択肢!K:M,3,FALSE))</f>
        <v>0</v>
      </c>
      <c r="C2" t="str">
        <f>IF(ISNA(B2)=TRUE,"",IF(B2=1,"←EROOR",""))</f>
        <v/>
      </c>
    </row>
    <row r="4" spans="1:3" x14ac:dyDescent="0.15">
      <c r="A4" s="120" t="s">
        <v>1208</v>
      </c>
      <c r="B4" s="102">
        <f>SUM(B2,'入力チェック（使用）'!H2:H51)</f>
        <v>0</v>
      </c>
    </row>
  </sheetData>
  <phoneticPr fontId="1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H51"/>
  <sheetViews>
    <sheetView zoomScale="90" zoomScaleNormal="90" workbookViewId="0"/>
  </sheetViews>
  <sheetFormatPr defaultRowHeight="18.75" x14ac:dyDescent="0.45"/>
  <cols>
    <col min="1" max="1" width="5.375" style="98" customWidth="1"/>
    <col min="2" max="2" width="40.5" customWidth="1"/>
    <col min="4" max="4" width="34.75" customWidth="1"/>
    <col min="6" max="6" width="9" style="118"/>
  </cols>
  <sheetData>
    <row r="1" spans="1:8" ht="29.25" thickBot="1" x14ac:dyDescent="0.2">
      <c r="A1" s="16" t="s">
        <v>113</v>
      </c>
      <c r="F1" s="119" t="s">
        <v>1206</v>
      </c>
      <c r="G1" s="115" t="s">
        <v>1205</v>
      </c>
      <c r="H1" t="s">
        <v>1207</v>
      </c>
    </row>
    <row r="2" spans="1:8" x14ac:dyDescent="0.15">
      <c r="A2" s="17">
        <v>1</v>
      </c>
      <c r="B2" t="str">
        <f>入力シート!$E$11&amp;入力シート!R20</f>
        <v/>
      </c>
      <c r="C2">
        <f>IF(ISNA(VLOOKUP(B2,選択肢!J:M,4,FALSE))=TRUE,0,VLOOKUP(B2,選択肢!J:M,4,FALSE))</f>
        <v>0</v>
      </c>
      <c r="D2" t="str">
        <f>入力シート!$E$12&amp;入力シート!R20</f>
        <v/>
      </c>
      <c r="E2">
        <f>IF(ISNA(VLOOKUP(D2,選択肢!L:M,2,FALSE))=TRUE, 0, VLOOKUP(D2,選択肢!L:M,2,FALSE))</f>
        <v>0</v>
      </c>
      <c r="F2" s="118">
        <f>C2+E2+G2</f>
        <v>-10</v>
      </c>
      <c r="G2">
        <f>IF(入力シート!P20&gt;=1,0,-10)</f>
        <v>-10</v>
      </c>
      <c r="H2">
        <f>IF(F2&gt;0, 1, 0)</f>
        <v>0</v>
      </c>
    </row>
    <row r="3" spans="1:8" x14ac:dyDescent="0.15">
      <c r="A3" s="12">
        <v>2</v>
      </c>
      <c r="B3" s="97"/>
      <c r="C3" s="97"/>
      <c r="D3" s="97"/>
      <c r="E3" s="97"/>
      <c r="G3" s="97"/>
      <c r="H3" s="97"/>
    </row>
    <row r="4" spans="1:8" x14ac:dyDescent="0.15">
      <c r="A4" s="12">
        <v>3</v>
      </c>
      <c r="B4" s="97"/>
      <c r="C4" s="97"/>
      <c r="D4" s="97"/>
      <c r="E4" s="97"/>
      <c r="G4" s="97"/>
      <c r="H4" s="97"/>
    </row>
    <row r="5" spans="1:8" x14ac:dyDescent="0.15">
      <c r="A5" s="12">
        <v>4</v>
      </c>
      <c r="B5" s="97"/>
      <c r="C5" s="97"/>
      <c r="D5" s="97"/>
      <c r="E5" s="97"/>
      <c r="G5" s="97"/>
      <c r="H5" s="97"/>
    </row>
    <row r="6" spans="1:8" x14ac:dyDescent="0.15">
      <c r="A6" s="12">
        <v>5</v>
      </c>
      <c r="B6" s="97"/>
      <c r="C6" s="97"/>
      <c r="D6" s="97"/>
      <c r="E6" s="97"/>
      <c r="G6" s="97"/>
      <c r="H6" s="97"/>
    </row>
    <row r="7" spans="1:8" x14ac:dyDescent="0.15">
      <c r="A7" s="12">
        <v>6</v>
      </c>
      <c r="B7" s="97"/>
      <c r="C7" s="97"/>
      <c r="D7" s="97"/>
      <c r="E7" s="97"/>
      <c r="G7" s="97"/>
      <c r="H7" s="97"/>
    </row>
    <row r="8" spans="1:8" x14ac:dyDescent="0.15">
      <c r="A8" s="12">
        <v>7</v>
      </c>
      <c r="B8" s="97"/>
      <c r="C8" s="97"/>
      <c r="D8" s="97"/>
      <c r="E8" s="97"/>
      <c r="G8" s="97"/>
      <c r="H8" s="97"/>
    </row>
    <row r="9" spans="1:8" x14ac:dyDescent="0.15">
      <c r="A9" s="12">
        <v>8</v>
      </c>
      <c r="B9" s="97"/>
      <c r="C9" s="97"/>
      <c r="D9" s="97"/>
      <c r="E9" s="97"/>
      <c r="G9" s="97"/>
      <c r="H9" s="97"/>
    </row>
    <row r="10" spans="1:8" x14ac:dyDescent="0.15">
      <c r="A10" s="12">
        <v>9</v>
      </c>
      <c r="B10" s="97"/>
      <c r="C10" s="97"/>
      <c r="D10" s="97"/>
      <c r="E10" s="97"/>
      <c r="G10" s="97"/>
      <c r="H10" s="97"/>
    </row>
    <row r="11" spans="1:8" x14ac:dyDescent="0.15">
      <c r="A11" s="12">
        <v>10</v>
      </c>
      <c r="B11" s="97"/>
      <c r="C11" s="97"/>
      <c r="D11" s="97"/>
      <c r="E11" s="97"/>
      <c r="G11" s="97"/>
      <c r="H11" s="97"/>
    </row>
    <row r="12" spans="1:8" x14ac:dyDescent="0.15">
      <c r="A12" s="12">
        <v>11</v>
      </c>
      <c r="B12" s="97"/>
      <c r="C12" s="97"/>
      <c r="D12" s="97"/>
      <c r="E12" s="97"/>
      <c r="G12" s="97"/>
      <c r="H12" s="97"/>
    </row>
    <row r="13" spans="1:8" x14ac:dyDescent="0.15">
      <c r="A13" s="12">
        <v>12</v>
      </c>
      <c r="B13" s="97"/>
      <c r="C13" s="97"/>
      <c r="D13" s="97"/>
      <c r="E13" s="97"/>
      <c r="G13" s="97"/>
      <c r="H13" s="97"/>
    </row>
    <row r="14" spans="1:8" x14ac:dyDescent="0.15">
      <c r="A14" s="12">
        <v>13</v>
      </c>
      <c r="B14" s="97"/>
      <c r="C14" s="97"/>
      <c r="D14" s="97"/>
      <c r="E14" s="97"/>
      <c r="G14" s="97"/>
      <c r="H14" s="97"/>
    </row>
    <row r="15" spans="1:8" x14ac:dyDescent="0.15">
      <c r="A15" s="12">
        <v>14</v>
      </c>
      <c r="B15" s="97"/>
      <c r="C15" s="97"/>
      <c r="D15" s="97"/>
      <c r="E15" s="97"/>
      <c r="G15" s="97"/>
      <c r="H15" s="97"/>
    </row>
    <row r="16" spans="1:8" x14ac:dyDescent="0.15">
      <c r="A16" s="12">
        <v>15</v>
      </c>
      <c r="B16" s="97"/>
      <c r="C16" s="97"/>
      <c r="D16" s="97"/>
      <c r="E16" s="97"/>
      <c r="G16" s="97"/>
      <c r="H16" s="97"/>
    </row>
    <row r="17" spans="1:8" x14ac:dyDescent="0.15">
      <c r="A17" s="12">
        <v>16</v>
      </c>
      <c r="B17" s="97"/>
      <c r="C17" s="97"/>
      <c r="D17" s="97"/>
      <c r="E17" s="97"/>
      <c r="G17" s="97"/>
      <c r="H17" s="97"/>
    </row>
    <row r="18" spans="1:8" x14ac:dyDescent="0.15">
      <c r="A18" s="12">
        <v>17</v>
      </c>
      <c r="B18" s="97"/>
      <c r="C18" s="97"/>
      <c r="D18" s="97"/>
      <c r="E18" s="97"/>
      <c r="G18" s="97"/>
      <c r="H18" s="97"/>
    </row>
    <row r="19" spans="1:8" x14ac:dyDescent="0.15">
      <c r="A19" s="12">
        <v>18</v>
      </c>
      <c r="B19" s="97"/>
      <c r="C19" s="97"/>
      <c r="D19" s="97"/>
      <c r="E19" s="97"/>
      <c r="G19" s="97"/>
      <c r="H19" s="97"/>
    </row>
    <row r="20" spans="1:8" x14ac:dyDescent="0.15">
      <c r="A20" s="12">
        <v>19</v>
      </c>
      <c r="B20" s="97"/>
      <c r="C20" s="97"/>
      <c r="D20" s="97"/>
      <c r="E20" s="97"/>
      <c r="G20" s="97"/>
      <c r="H20" s="97"/>
    </row>
    <row r="21" spans="1:8" x14ac:dyDescent="0.15">
      <c r="A21" s="12">
        <v>20</v>
      </c>
      <c r="B21" s="97"/>
      <c r="C21" s="97"/>
      <c r="D21" s="97"/>
      <c r="E21" s="97"/>
      <c r="G21" s="97"/>
      <c r="H21" s="97"/>
    </row>
    <row r="22" spans="1:8" x14ac:dyDescent="0.15">
      <c r="A22" s="12">
        <v>21</v>
      </c>
      <c r="B22" s="97"/>
      <c r="C22" s="97"/>
      <c r="D22" s="97"/>
      <c r="E22" s="97"/>
      <c r="G22" s="97"/>
      <c r="H22" s="97"/>
    </row>
    <row r="23" spans="1:8" x14ac:dyDescent="0.15">
      <c r="A23" s="12">
        <v>22</v>
      </c>
      <c r="B23" s="97"/>
      <c r="C23" s="97"/>
      <c r="D23" s="97"/>
      <c r="E23" s="97"/>
      <c r="G23" s="97"/>
      <c r="H23" s="97"/>
    </row>
    <row r="24" spans="1:8" x14ac:dyDescent="0.15">
      <c r="A24" s="12">
        <v>23</v>
      </c>
      <c r="B24" s="97"/>
      <c r="C24" s="97"/>
      <c r="D24" s="97"/>
      <c r="E24" s="97"/>
      <c r="G24" s="97"/>
      <c r="H24" s="97"/>
    </row>
    <row r="25" spans="1:8" x14ac:dyDescent="0.15">
      <c r="A25" s="12">
        <v>24</v>
      </c>
      <c r="B25" s="97"/>
      <c r="C25" s="97"/>
      <c r="D25" s="97"/>
      <c r="E25" s="97"/>
      <c r="G25" s="97"/>
      <c r="H25" s="97"/>
    </row>
    <row r="26" spans="1:8" x14ac:dyDescent="0.15">
      <c r="A26" s="12">
        <v>25</v>
      </c>
      <c r="B26" s="97"/>
      <c r="C26" s="97"/>
      <c r="D26" s="97"/>
      <c r="E26" s="97"/>
      <c r="G26" s="97"/>
      <c r="H26" s="97"/>
    </row>
    <row r="27" spans="1:8" x14ac:dyDescent="0.15">
      <c r="A27" s="12">
        <v>26</v>
      </c>
      <c r="B27" s="97"/>
      <c r="C27" s="97"/>
      <c r="D27" s="97"/>
      <c r="E27" s="97"/>
      <c r="G27" s="97"/>
      <c r="H27" s="97"/>
    </row>
    <row r="28" spans="1:8" x14ac:dyDescent="0.15">
      <c r="A28" s="12">
        <v>27</v>
      </c>
      <c r="B28" s="97"/>
      <c r="C28" s="97"/>
      <c r="D28" s="97"/>
      <c r="E28" s="97"/>
      <c r="G28" s="97"/>
      <c r="H28" s="97"/>
    </row>
    <row r="29" spans="1:8" x14ac:dyDescent="0.15">
      <c r="A29" s="12">
        <v>28</v>
      </c>
      <c r="B29" s="97"/>
      <c r="C29" s="97"/>
      <c r="D29" s="97"/>
      <c r="E29" s="97"/>
      <c r="G29" s="97"/>
      <c r="H29" s="97"/>
    </row>
    <row r="30" spans="1:8" x14ac:dyDescent="0.15">
      <c r="A30" s="12">
        <v>29</v>
      </c>
      <c r="B30" s="97"/>
      <c r="C30" s="97"/>
      <c r="D30" s="97"/>
      <c r="E30" s="97"/>
      <c r="G30" s="97"/>
      <c r="H30" s="97"/>
    </row>
    <row r="31" spans="1:8" x14ac:dyDescent="0.15">
      <c r="A31" s="12">
        <v>30</v>
      </c>
      <c r="B31" s="97"/>
      <c r="C31" s="97"/>
      <c r="D31" s="97"/>
      <c r="E31" s="97"/>
      <c r="G31" s="97"/>
      <c r="H31" s="97"/>
    </row>
    <row r="32" spans="1:8" x14ac:dyDescent="0.15">
      <c r="A32" s="12">
        <v>31</v>
      </c>
      <c r="B32" s="97"/>
      <c r="C32" s="97"/>
      <c r="D32" s="97"/>
      <c r="E32" s="97"/>
      <c r="G32" s="97"/>
      <c r="H32" s="97"/>
    </row>
    <row r="33" spans="1:8" x14ac:dyDescent="0.15">
      <c r="A33" s="12">
        <v>32</v>
      </c>
      <c r="B33" s="97"/>
      <c r="C33" s="97"/>
      <c r="D33" s="97"/>
      <c r="E33" s="97"/>
      <c r="G33" s="97"/>
      <c r="H33" s="97"/>
    </row>
    <row r="34" spans="1:8" x14ac:dyDescent="0.15">
      <c r="A34" s="12">
        <v>33</v>
      </c>
      <c r="B34" s="97"/>
      <c r="C34" s="97"/>
      <c r="D34" s="97"/>
      <c r="E34" s="97"/>
      <c r="G34" s="97"/>
      <c r="H34" s="97"/>
    </row>
    <row r="35" spans="1:8" x14ac:dyDescent="0.15">
      <c r="A35" s="12">
        <v>34</v>
      </c>
      <c r="B35" s="97"/>
      <c r="C35" s="97"/>
      <c r="D35" s="97"/>
      <c r="E35" s="97"/>
      <c r="G35" s="97"/>
      <c r="H35" s="97"/>
    </row>
    <row r="36" spans="1:8" x14ac:dyDescent="0.15">
      <c r="A36" s="12">
        <v>35</v>
      </c>
      <c r="B36" s="97"/>
      <c r="C36" s="97"/>
      <c r="D36" s="97"/>
      <c r="E36" s="97"/>
      <c r="G36" s="97"/>
      <c r="H36" s="97"/>
    </row>
    <row r="37" spans="1:8" x14ac:dyDescent="0.15">
      <c r="A37" s="12">
        <v>36</v>
      </c>
      <c r="B37" s="97"/>
      <c r="C37" s="97"/>
      <c r="D37" s="97"/>
      <c r="E37" s="97"/>
      <c r="G37" s="97"/>
      <c r="H37" s="97"/>
    </row>
    <row r="38" spans="1:8" x14ac:dyDescent="0.15">
      <c r="A38" s="12">
        <v>37</v>
      </c>
      <c r="B38" s="97"/>
      <c r="C38" s="97"/>
      <c r="D38" s="97"/>
      <c r="E38" s="97"/>
      <c r="G38" s="97"/>
      <c r="H38" s="97"/>
    </row>
    <row r="39" spans="1:8" x14ac:dyDescent="0.15">
      <c r="A39" s="12">
        <v>38</v>
      </c>
      <c r="B39" s="97"/>
      <c r="C39" s="97"/>
      <c r="D39" s="97"/>
      <c r="E39" s="97"/>
      <c r="G39" s="97"/>
      <c r="H39" s="97"/>
    </row>
    <row r="40" spans="1:8" x14ac:dyDescent="0.15">
      <c r="A40" s="12">
        <v>39</v>
      </c>
      <c r="B40" s="97"/>
      <c r="C40" s="97"/>
      <c r="D40" s="97"/>
      <c r="E40" s="97"/>
      <c r="G40" s="97"/>
      <c r="H40" s="97"/>
    </row>
    <row r="41" spans="1:8" x14ac:dyDescent="0.15">
      <c r="A41" s="12">
        <v>40</v>
      </c>
      <c r="B41" s="97"/>
      <c r="C41" s="97"/>
      <c r="D41" s="97"/>
      <c r="E41" s="97"/>
      <c r="G41" s="97"/>
      <c r="H41" s="97"/>
    </row>
    <row r="42" spans="1:8" x14ac:dyDescent="0.15">
      <c r="A42" s="12">
        <v>41</v>
      </c>
      <c r="B42" s="97"/>
      <c r="C42" s="97"/>
      <c r="D42" s="97"/>
      <c r="E42" s="97"/>
      <c r="G42" s="97"/>
      <c r="H42" s="97"/>
    </row>
    <row r="43" spans="1:8" x14ac:dyDescent="0.15">
      <c r="A43" s="12">
        <v>42</v>
      </c>
      <c r="B43" s="97"/>
      <c r="C43" s="97"/>
      <c r="D43" s="97"/>
      <c r="E43" s="97"/>
      <c r="G43" s="97"/>
      <c r="H43" s="97"/>
    </row>
    <row r="44" spans="1:8" x14ac:dyDescent="0.15">
      <c r="A44" s="12">
        <v>43</v>
      </c>
      <c r="B44" s="97"/>
      <c r="C44" s="97"/>
      <c r="D44" s="97"/>
      <c r="E44" s="97"/>
      <c r="G44" s="97"/>
      <c r="H44" s="97"/>
    </row>
    <row r="45" spans="1:8" x14ac:dyDescent="0.15">
      <c r="A45" s="12">
        <v>44</v>
      </c>
      <c r="B45" s="97"/>
      <c r="C45" s="97"/>
      <c r="D45" s="97"/>
      <c r="E45" s="97"/>
      <c r="G45" s="97"/>
      <c r="H45" s="97"/>
    </row>
    <row r="46" spans="1:8" x14ac:dyDescent="0.15">
      <c r="A46" s="12">
        <v>45</v>
      </c>
      <c r="B46" s="97"/>
      <c r="C46" s="97"/>
      <c r="D46" s="97"/>
      <c r="E46" s="97"/>
      <c r="G46" s="97"/>
      <c r="H46" s="97"/>
    </row>
    <row r="47" spans="1:8" x14ac:dyDescent="0.15">
      <c r="A47" s="12">
        <v>46</v>
      </c>
      <c r="B47" s="97"/>
      <c r="C47" s="97"/>
      <c r="D47" s="97"/>
      <c r="E47" s="97"/>
      <c r="G47" s="97"/>
      <c r="H47" s="97"/>
    </row>
    <row r="48" spans="1:8" x14ac:dyDescent="0.15">
      <c r="A48" s="12">
        <v>47</v>
      </c>
      <c r="B48" s="97"/>
      <c r="C48" s="97"/>
      <c r="D48" s="97"/>
      <c r="E48" s="97"/>
      <c r="G48" s="97"/>
      <c r="H48" s="97"/>
    </row>
    <row r="49" spans="1:8" x14ac:dyDescent="0.15">
      <c r="A49" s="12">
        <v>48</v>
      </c>
      <c r="B49" s="97"/>
      <c r="C49" s="97"/>
      <c r="D49" s="97"/>
      <c r="E49" s="97"/>
      <c r="G49" s="97"/>
      <c r="H49" s="97"/>
    </row>
    <row r="50" spans="1:8" x14ac:dyDescent="0.15">
      <c r="A50" s="12">
        <v>49</v>
      </c>
      <c r="B50" s="97"/>
      <c r="C50" s="97"/>
      <c r="D50" s="97"/>
      <c r="E50" s="97"/>
      <c r="G50" s="97"/>
      <c r="H50" s="97"/>
    </row>
    <row r="51" spans="1:8" x14ac:dyDescent="0.15">
      <c r="A51" s="12">
        <v>50</v>
      </c>
      <c r="B51" s="97"/>
      <c r="C51" s="97"/>
      <c r="D51" s="97"/>
      <c r="E51" s="97"/>
      <c r="G51" s="97"/>
      <c r="H51" s="97"/>
    </row>
  </sheetData>
  <phoneticPr fontId="1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B1:J101"/>
  <sheetViews>
    <sheetView zoomScale="90" zoomScaleNormal="90" workbookViewId="0">
      <selection activeCell="E4" sqref="E4"/>
    </sheetView>
  </sheetViews>
  <sheetFormatPr defaultColWidth="9" defaultRowHeight="18.75" x14ac:dyDescent="0.45"/>
  <cols>
    <col min="1" max="1" width="5" style="98" customWidth="1"/>
    <col min="2" max="2" width="6.875" style="98" customWidth="1"/>
    <col min="3" max="3" width="17.125" style="98" customWidth="1"/>
    <col min="4" max="4" width="55.125" style="2" customWidth="1"/>
    <col min="5" max="5" width="12.625" style="98" customWidth="1"/>
    <col min="6" max="6" width="16.375" style="98" customWidth="1"/>
    <col min="7" max="7" width="17.875" style="98" customWidth="1"/>
    <col min="8" max="16384" width="9" style="98"/>
  </cols>
  <sheetData>
    <row r="1" spans="2:10" s="7" customFormat="1" ht="39" customHeight="1" x14ac:dyDescent="0.45">
      <c r="B1" s="677" t="s">
        <v>1213</v>
      </c>
      <c r="C1" s="677"/>
      <c r="D1" s="677"/>
      <c r="E1" s="678" t="s">
        <v>1215</v>
      </c>
      <c r="F1" s="678"/>
      <c r="G1" s="678"/>
      <c r="H1" s="678"/>
      <c r="I1" s="678"/>
      <c r="J1" s="678"/>
    </row>
    <row r="2" spans="2:10" ht="19.5" customHeight="1" thickBot="1" x14ac:dyDescent="0.5">
      <c r="E2" s="678"/>
      <c r="F2" s="678"/>
      <c r="G2" s="678"/>
      <c r="H2" s="678"/>
      <c r="I2" s="678"/>
      <c r="J2" s="678"/>
    </row>
    <row r="3" spans="2:10" s="4" customFormat="1" ht="70.5" customHeight="1" thickBot="1" x14ac:dyDescent="0.2">
      <c r="B3" s="15" t="s">
        <v>113</v>
      </c>
      <c r="C3" s="109" t="s">
        <v>96</v>
      </c>
      <c r="D3" s="21" t="s">
        <v>97</v>
      </c>
      <c r="E3" s="13" t="s">
        <v>111</v>
      </c>
      <c r="F3" s="82" t="s">
        <v>1214</v>
      </c>
      <c r="G3" s="82" t="s">
        <v>112</v>
      </c>
    </row>
    <row r="4" spans="2:10" ht="18" customHeight="1" x14ac:dyDescent="0.45">
      <c r="B4" s="56"/>
      <c r="C4" s="112" t="str">
        <f>IF(B4 = "","", VLOOKUP(B4,'出力シート（主要）'!$B$20:$D$879,2,FALSE))</f>
        <v/>
      </c>
      <c r="D4" s="108" t="str">
        <f>IF(B4 = "", "",VLOOKUP(B4,'出力シート（主要）'!$B$20:$K$879,4,FALSE))</f>
        <v/>
      </c>
      <c r="E4" s="111" t="str">
        <f>IF(B4="", "", VLOOKUP(B4,計算シート!FR:FS,2,FALSE))</f>
        <v/>
      </c>
      <c r="F4" s="122"/>
      <c r="G4" s="83"/>
    </row>
    <row r="5" spans="2:10" x14ac:dyDescent="0.45">
      <c r="B5" s="14"/>
      <c r="C5" s="112" t="str">
        <f>IF(B5 = "","", VLOOKUP(B5,'出力シート（主要）'!$B$20:$D$879,2,FALSE))</f>
        <v/>
      </c>
      <c r="D5" s="108" t="str">
        <f>IF(B5 = "", "",VLOOKUP(B5,'出力シート（主要）'!$B$20:$K$879,4,FALSE))</f>
        <v/>
      </c>
      <c r="E5" s="111" t="str">
        <f>IF(B5="", "", VLOOKUP(B5,計算シート!FR:FS,2,FALSE))</f>
        <v/>
      </c>
      <c r="F5" s="122"/>
      <c r="G5" s="83"/>
    </row>
    <row r="6" spans="2:10" x14ac:dyDescent="0.45">
      <c r="B6" s="55"/>
      <c r="C6" s="112" t="str">
        <f>IF(B6 = "","", VLOOKUP(B6,'出力シート（主要）'!$B$20:$D$879,2,FALSE))</f>
        <v/>
      </c>
      <c r="D6" s="108" t="str">
        <f>IF(B6 = "", "",VLOOKUP(B6,'出力シート（主要）'!$B$20:$K$879,4,FALSE))</f>
        <v/>
      </c>
      <c r="E6" s="111" t="str">
        <f>IF(B6="", "", VLOOKUP(B6,計算シート!FR:FS,2,FALSE))</f>
        <v/>
      </c>
      <c r="F6" s="122"/>
      <c r="G6" s="83"/>
    </row>
    <row r="7" spans="2:10" x14ac:dyDescent="0.45">
      <c r="B7" s="55"/>
      <c r="C7" s="112" t="str">
        <f>IF(B7 = "","", VLOOKUP(B7,'出力シート（主要）'!$B$20:$D$879,2,FALSE))</f>
        <v/>
      </c>
      <c r="D7" s="108" t="str">
        <f>IF(B7 = "", "",VLOOKUP(B7,'出力シート（主要）'!$B$20:$K$879,4,FALSE))</f>
        <v/>
      </c>
      <c r="E7" s="111" t="str">
        <f>IF(B7="", "", VLOOKUP(B7,計算シート!FR:FS,2,FALSE))</f>
        <v/>
      </c>
      <c r="F7" s="122"/>
      <c r="G7" s="83"/>
    </row>
    <row r="8" spans="2:10" x14ac:dyDescent="0.45">
      <c r="B8" s="55"/>
      <c r="C8" s="112" t="str">
        <f>IF(B8 = "","", VLOOKUP(B8,'出力シート（主要）'!$B$20:$D$879,2,FALSE))</f>
        <v/>
      </c>
      <c r="D8" s="108" t="str">
        <f>IF(B8 = "", "",VLOOKUP(B8,'出力シート（主要）'!$B$20:$K$879,4,FALSE))</f>
        <v/>
      </c>
      <c r="E8" s="111" t="str">
        <f>IF(B8="", "", VLOOKUP(B8,計算シート!FR:FS,2,FALSE))</f>
        <v/>
      </c>
      <c r="F8" s="122"/>
      <c r="G8" s="83"/>
    </row>
    <row r="9" spans="2:10" x14ac:dyDescent="0.45">
      <c r="B9" s="55"/>
      <c r="C9" s="112" t="str">
        <f>IF(B9 = "","", VLOOKUP(B9,'出力シート（主要）'!$B$20:$D$879,2,FALSE))</f>
        <v/>
      </c>
      <c r="D9" s="108" t="str">
        <f>IF(B9 = "", "",VLOOKUP(B9,'出力シート（主要）'!$B$20:$K$879,4,FALSE))</f>
        <v/>
      </c>
      <c r="E9" s="111" t="str">
        <f>IF(B9="", "", VLOOKUP(B9,計算シート!FR:FS,2,FALSE))</f>
        <v/>
      </c>
      <c r="F9" s="122"/>
      <c r="G9" s="83"/>
    </row>
    <row r="10" spans="2:10" x14ac:dyDescent="0.45">
      <c r="B10" s="55"/>
      <c r="C10" s="112" t="str">
        <f>IF(B10 = "","", VLOOKUP(B10,'出力シート（主要）'!$B$20:$D$879,2,FALSE))</f>
        <v/>
      </c>
      <c r="D10" s="108" t="str">
        <f>IF(B10 = "", "",VLOOKUP(B10,'出力シート（主要）'!$B$20:$K$879,4,FALSE))</f>
        <v/>
      </c>
      <c r="E10" s="111" t="str">
        <f>IF(B10="", "", VLOOKUP(B10,計算シート!FR:FS,2,FALSE))</f>
        <v/>
      </c>
      <c r="F10" s="122"/>
      <c r="G10" s="83"/>
    </row>
    <row r="11" spans="2:10" x14ac:dyDescent="0.45">
      <c r="B11" s="55"/>
      <c r="C11" s="112" t="str">
        <f>IF(B11 = "","", VLOOKUP(B11,'出力シート（主要）'!$B$20:$D$879,2,FALSE))</f>
        <v/>
      </c>
      <c r="D11" s="108" t="str">
        <f>IF(B11 = "", "",VLOOKUP(B11,'出力シート（主要）'!$B$20:$K$879,4,FALSE))</f>
        <v/>
      </c>
      <c r="E11" s="111" t="str">
        <f>IF(B11="", "", VLOOKUP(B11,計算シート!FR:FS,2,FALSE))</f>
        <v/>
      </c>
      <c r="F11" s="122"/>
      <c r="G11" s="83"/>
    </row>
    <row r="12" spans="2:10" x14ac:dyDescent="0.45">
      <c r="B12" s="55"/>
      <c r="C12" s="112" t="str">
        <f>IF(B12 = "","", VLOOKUP(B12,'出力シート（主要）'!$B$20:$D$879,2,FALSE))</f>
        <v/>
      </c>
      <c r="D12" s="108" t="str">
        <f>IF(B12 = "", "",VLOOKUP(B12,'出力シート（主要）'!$B$20:$K$879,4,FALSE))</f>
        <v/>
      </c>
      <c r="E12" s="111" t="str">
        <f>IF(B12="", "", VLOOKUP(B12,計算シート!FR:FS,2,FALSE))</f>
        <v/>
      </c>
      <c r="F12" s="122"/>
      <c r="G12" s="83"/>
    </row>
    <row r="13" spans="2:10" x14ac:dyDescent="0.45">
      <c r="B13" s="55"/>
      <c r="C13" s="112" t="str">
        <f>IF(B13 = "","", VLOOKUP(B13,'出力シート（主要）'!$B$20:$D$879,2,FALSE))</f>
        <v/>
      </c>
      <c r="D13" s="108" t="str">
        <f>IF(B13 = "", "",VLOOKUP(B13,'出力シート（主要）'!$B$20:$K$879,4,FALSE))</f>
        <v/>
      </c>
      <c r="E13" s="111" t="str">
        <f>IF(B13="", "", VLOOKUP(B13,計算シート!FR:FS,2,FALSE))</f>
        <v/>
      </c>
      <c r="F13" s="122"/>
      <c r="G13" s="83"/>
    </row>
    <row r="14" spans="2:10" x14ac:dyDescent="0.45">
      <c r="B14" s="55"/>
      <c r="C14" s="112" t="str">
        <f>IF(B14 = "","", VLOOKUP(B14,'出力シート（主要）'!$B$20:$D$879,2,FALSE))</f>
        <v/>
      </c>
      <c r="D14" s="108" t="str">
        <f>IF(B14 = "", "",VLOOKUP(B14,'出力シート（主要）'!$B$20:$K$879,4,FALSE))</f>
        <v/>
      </c>
      <c r="E14" s="111" t="str">
        <f>IF(B14="", "", VLOOKUP(B14,計算シート!FR:FS,2,FALSE))</f>
        <v/>
      </c>
      <c r="F14" s="122"/>
      <c r="G14" s="83"/>
    </row>
    <row r="15" spans="2:10" s="8" customFormat="1" x14ac:dyDescent="0.45">
      <c r="B15" s="55"/>
      <c r="C15" s="112" t="str">
        <f>IF(B15 = "","", VLOOKUP(B15,'出力シート（主要）'!$B$20:$D$879,2,FALSE))</f>
        <v/>
      </c>
      <c r="D15" s="108" t="str">
        <f>IF(B15 = "", "",VLOOKUP(B15,'出力シート（主要）'!$B$20:$K$879,4,FALSE))</f>
        <v/>
      </c>
      <c r="E15" s="111" t="str">
        <f>IF(B15="", "", VLOOKUP(B15,計算シート!FR:FS,2,FALSE))</f>
        <v/>
      </c>
      <c r="F15" s="122"/>
      <c r="G15" s="83"/>
    </row>
    <row r="16" spans="2:10" x14ac:dyDescent="0.45">
      <c r="B16" s="55"/>
      <c r="C16" s="112" t="str">
        <f>IF(B16 = "","", VLOOKUP(B16,'出力シート（主要）'!$B$20:$D$879,2,FALSE))</f>
        <v/>
      </c>
      <c r="D16" s="108" t="str">
        <f>IF(B16 = "", "",VLOOKUP(B16,'出力シート（主要）'!$B$20:$K$879,4,FALSE))</f>
        <v/>
      </c>
      <c r="E16" s="111" t="str">
        <f>IF(B16="", "", VLOOKUP(B16,計算シート!FR:FS,2,FALSE))</f>
        <v/>
      </c>
      <c r="F16" s="122"/>
      <c r="G16" s="83"/>
    </row>
    <row r="17" spans="2:7" x14ac:dyDescent="0.45">
      <c r="B17" s="55"/>
      <c r="C17" s="112" t="str">
        <f>IF(B17 = "","", VLOOKUP(B17,'出力シート（主要）'!$B$20:$D$879,2,FALSE))</f>
        <v/>
      </c>
      <c r="D17" s="108" t="str">
        <f>IF(B17 = "", "",VLOOKUP(B17,'出力シート（主要）'!$B$20:$K$879,4,FALSE))</f>
        <v/>
      </c>
      <c r="E17" s="111" t="str">
        <f>IF(B17="", "", VLOOKUP(B17,計算シート!FR:FS,2,FALSE))</f>
        <v/>
      </c>
      <c r="F17" s="122"/>
      <c r="G17" s="83"/>
    </row>
    <row r="18" spans="2:7" x14ac:dyDescent="0.45">
      <c r="B18" s="55"/>
      <c r="C18" s="112" t="str">
        <f>IF(B18 = "","", VLOOKUP(B18,'出力シート（主要）'!$B$20:$D$879,2,FALSE))</f>
        <v/>
      </c>
      <c r="D18" s="108" t="str">
        <f>IF(B18 = "", "",VLOOKUP(B18,'出力シート（主要）'!$B$20:$K$879,4,FALSE))</f>
        <v/>
      </c>
      <c r="E18" s="111" t="str">
        <f>IF(B18="", "", VLOOKUP(B18,計算シート!FR:FS,2,FALSE))</f>
        <v/>
      </c>
      <c r="F18" s="122"/>
      <c r="G18" s="83"/>
    </row>
    <row r="19" spans="2:7" x14ac:dyDescent="0.45">
      <c r="B19" s="55"/>
      <c r="C19" s="112" t="str">
        <f>IF(B19 = "","", VLOOKUP(B19,'出力シート（主要）'!$B$20:$D$879,2,FALSE))</f>
        <v/>
      </c>
      <c r="D19" s="108" t="str">
        <f>IF(B19 = "", "",VLOOKUP(B19,'出力シート（主要）'!$B$20:$K$879,4,FALSE))</f>
        <v/>
      </c>
      <c r="E19" s="111" t="str">
        <f>IF(B19="", "", VLOOKUP(B19,計算シート!FR:FS,2,FALSE))</f>
        <v/>
      </c>
      <c r="F19" s="122"/>
      <c r="G19" s="84"/>
    </row>
    <row r="20" spans="2:7" x14ac:dyDescent="0.45">
      <c r="B20" s="55"/>
      <c r="C20" s="112" t="str">
        <f>IF(B20 = "","", VLOOKUP(B20,'出力シート（主要）'!$B$20:$D$879,2,FALSE))</f>
        <v/>
      </c>
      <c r="D20" s="108" t="str">
        <f>IF(B20 = "", "",VLOOKUP(B20,'出力シート（主要）'!$B$20:$K$879,4,FALSE))</f>
        <v/>
      </c>
      <c r="E20" s="111" t="str">
        <f>IF(B20="", "", VLOOKUP(B20,計算シート!FR:FS,2,FALSE))</f>
        <v/>
      </c>
      <c r="F20" s="122"/>
      <c r="G20" s="84"/>
    </row>
    <row r="21" spans="2:7" x14ac:dyDescent="0.45">
      <c r="B21" s="55"/>
      <c r="C21" s="112" t="str">
        <f>IF(B21 = "","", VLOOKUP(B21,'出力シート（主要）'!$B$20:$D$879,2,FALSE))</f>
        <v/>
      </c>
      <c r="D21" s="108" t="str">
        <f>IF(B21 = "", "",VLOOKUP(B21,'出力シート（主要）'!$B$20:$K$879,4,FALSE))</f>
        <v/>
      </c>
      <c r="E21" s="111" t="str">
        <f>IF(B21="", "", VLOOKUP(B21,計算シート!FR:FS,2,FALSE))</f>
        <v/>
      </c>
      <c r="F21" s="122"/>
      <c r="G21" s="84"/>
    </row>
    <row r="22" spans="2:7" x14ac:dyDescent="0.45">
      <c r="B22" s="55"/>
      <c r="C22" s="112" t="str">
        <f>IF(B22 = "","", VLOOKUP(B22,'出力シート（主要）'!$B$20:$D$879,2,FALSE))</f>
        <v/>
      </c>
      <c r="D22" s="108" t="str">
        <f>IF(B22 = "", "",VLOOKUP(B22,'出力シート（主要）'!$B$20:$K$879,4,FALSE))</f>
        <v/>
      </c>
      <c r="E22" s="111" t="str">
        <f>IF(B22="", "", VLOOKUP(B22,計算シート!FR:FS,2,FALSE))</f>
        <v/>
      </c>
      <c r="F22" s="122"/>
      <c r="G22" s="84"/>
    </row>
    <row r="23" spans="2:7" x14ac:dyDescent="0.45">
      <c r="B23" s="55"/>
      <c r="C23" s="112" t="str">
        <f>IF(B23 = "","", VLOOKUP(B23,'出力シート（主要）'!$B$20:$D$879,2,FALSE))</f>
        <v/>
      </c>
      <c r="D23" s="108" t="str">
        <f>IF(B23 = "", "",VLOOKUP(B23,'出力シート（主要）'!$B$20:$K$879,4,FALSE))</f>
        <v/>
      </c>
      <c r="E23" s="111" t="str">
        <f>IF(B23="", "", VLOOKUP(B23,計算シート!FR:FS,2,FALSE))</f>
        <v/>
      </c>
      <c r="F23" s="122"/>
      <c r="G23" s="84"/>
    </row>
    <row r="24" spans="2:7" x14ac:dyDescent="0.45">
      <c r="B24" s="55"/>
      <c r="C24" s="112" t="str">
        <f>IF(B24 = "","", VLOOKUP(B24,'出力シート（主要）'!$B$20:$D$879,2,FALSE))</f>
        <v/>
      </c>
      <c r="D24" s="108" t="str">
        <f>IF(B24 = "", "",VLOOKUP(B24,'出力シート（主要）'!$B$20:$K$879,4,FALSE))</f>
        <v/>
      </c>
      <c r="E24" s="111" t="str">
        <f>IF(B24="", "", VLOOKUP(B24,計算シート!FR:FS,2,FALSE))</f>
        <v/>
      </c>
      <c r="F24" s="122"/>
      <c r="G24" s="84"/>
    </row>
    <row r="25" spans="2:7" x14ac:dyDescent="0.45">
      <c r="B25" s="55"/>
      <c r="C25" s="112" t="str">
        <f>IF(B25 = "","", VLOOKUP(B25,'出力シート（主要）'!$B$20:$D$879,2,FALSE))</f>
        <v/>
      </c>
      <c r="D25" s="108" t="str">
        <f>IF(B25 = "", "",VLOOKUP(B25,'出力シート（主要）'!$B$20:$K$879,4,FALSE))</f>
        <v/>
      </c>
      <c r="E25" s="111" t="str">
        <f>IF(B25="", "", VLOOKUP(B25,計算シート!FR:FS,2,FALSE))</f>
        <v/>
      </c>
      <c r="F25" s="122"/>
      <c r="G25" s="84"/>
    </row>
    <row r="26" spans="2:7" x14ac:dyDescent="0.45">
      <c r="B26" s="55"/>
      <c r="C26" s="112" t="str">
        <f>IF(B26 = "","", VLOOKUP(B26,'出力シート（主要）'!$B$20:$D$879,2,FALSE))</f>
        <v/>
      </c>
      <c r="D26" s="108" t="str">
        <f>IF(B26 = "", "",VLOOKUP(B26,'出力シート（主要）'!$B$20:$K$879,4,FALSE))</f>
        <v/>
      </c>
      <c r="E26" s="111" t="str">
        <f>IF(B26="", "", VLOOKUP(B26,計算シート!FR:FS,2,FALSE))</f>
        <v/>
      </c>
      <c r="F26" s="122"/>
      <c r="G26" s="84"/>
    </row>
    <row r="27" spans="2:7" x14ac:dyDescent="0.45">
      <c r="B27" s="55"/>
      <c r="C27" s="112" t="str">
        <f>IF(B27 = "","", VLOOKUP(B27,'出力シート（主要）'!$B$20:$D$879,2,FALSE))</f>
        <v/>
      </c>
      <c r="D27" s="108" t="str">
        <f>IF(B27 = "", "",VLOOKUP(B27,'出力シート（主要）'!$B$20:$K$879,4,FALSE))</f>
        <v/>
      </c>
      <c r="E27" s="111" t="str">
        <f>IF(B27="", "", VLOOKUP(B27,計算シート!FR:FS,2,FALSE))</f>
        <v/>
      </c>
      <c r="F27" s="122"/>
      <c r="G27" s="84"/>
    </row>
    <row r="28" spans="2:7" x14ac:dyDescent="0.45">
      <c r="B28" s="55"/>
      <c r="C28" s="112" t="str">
        <f>IF(B28 = "","", VLOOKUP(B28,'出力シート（主要）'!$B$20:$D$879,2,FALSE))</f>
        <v/>
      </c>
      <c r="D28" s="108" t="str">
        <f>IF(B28 = "", "",VLOOKUP(B28,'出力シート（主要）'!$B$20:$K$879,4,FALSE))</f>
        <v/>
      </c>
      <c r="E28" s="111" t="str">
        <f>IF(B28="", "", VLOOKUP(B28,計算シート!FR:FS,2,FALSE))</f>
        <v/>
      </c>
      <c r="F28" s="122"/>
      <c r="G28" s="84"/>
    </row>
    <row r="29" spans="2:7" x14ac:dyDescent="0.45">
      <c r="B29" s="55"/>
      <c r="C29" s="112" t="str">
        <f>IF(B29 = "","", VLOOKUP(B29,'出力シート（主要）'!$B$20:$D$879,2,FALSE))</f>
        <v/>
      </c>
      <c r="D29" s="108" t="str">
        <f>IF(B29 = "", "",VLOOKUP(B29,'出力シート（主要）'!$B$20:$K$879,4,FALSE))</f>
        <v/>
      </c>
      <c r="E29" s="111" t="str">
        <f>IF(B29="", "", VLOOKUP(B29,計算シート!FR:FS,2,FALSE))</f>
        <v/>
      </c>
      <c r="F29" s="122"/>
      <c r="G29" s="84"/>
    </row>
    <row r="30" spans="2:7" x14ac:dyDescent="0.45">
      <c r="B30" s="55"/>
      <c r="C30" s="112" t="str">
        <f>IF(B30 = "","", VLOOKUP(B30,'出力シート（主要）'!$B$20:$D$879,2,FALSE))</f>
        <v/>
      </c>
      <c r="D30" s="108" t="str">
        <f>IF(B30 = "", "",VLOOKUP(B30,'出力シート（主要）'!$B$20:$K$879,4,FALSE))</f>
        <v/>
      </c>
      <c r="E30" s="111" t="str">
        <f>IF(B30="", "", VLOOKUP(B30,計算シート!FR:FS,2,FALSE))</f>
        <v/>
      </c>
      <c r="F30" s="122"/>
      <c r="G30" s="84"/>
    </row>
    <row r="31" spans="2:7" x14ac:dyDescent="0.45">
      <c r="B31" s="55"/>
      <c r="C31" s="112" t="str">
        <f>IF(B31 = "","", VLOOKUP(B31,'出力シート（主要）'!$B$20:$D$879,2,FALSE))</f>
        <v/>
      </c>
      <c r="D31" s="108" t="str">
        <f>IF(B31 = "", "",VLOOKUP(B31,'出力シート（主要）'!$B$20:$K$879,4,FALSE))</f>
        <v/>
      </c>
      <c r="E31" s="111" t="str">
        <f>IF(B31="", "", VLOOKUP(B31,計算シート!FR:FS,2,FALSE))</f>
        <v/>
      </c>
      <c r="F31" s="122"/>
      <c r="G31" s="84"/>
    </row>
    <row r="32" spans="2:7" x14ac:dyDescent="0.45">
      <c r="B32" s="55"/>
      <c r="C32" s="112" t="str">
        <f>IF(B32 = "","", VLOOKUP(B32,'出力シート（主要）'!$B$20:$D$879,2,FALSE))</f>
        <v/>
      </c>
      <c r="D32" s="108" t="str">
        <f>IF(B32 = "", "",VLOOKUP(B32,'出力シート（主要）'!$B$20:$K$879,4,FALSE))</f>
        <v/>
      </c>
      <c r="E32" s="111" t="str">
        <f>IF(B32="", "", VLOOKUP(B32,計算シート!FR:FS,2,FALSE))</f>
        <v/>
      </c>
      <c r="F32" s="122"/>
      <c r="G32" s="84"/>
    </row>
    <row r="33" spans="2:7" x14ac:dyDescent="0.45">
      <c r="B33" s="55"/>
      <c r="C33" s="112" t="str">
        <f>IF(B33 = "","", VLOOKUP(B33,'出力シート（主要）'!$B$20:$D$879,2,FALSE))</f>
        <v/>
      </c>
      <c r="D33" s="108" t="str">
        <f>IF(B33 = "", "",VLOOKUP(B33,'出力シート（主要）'!$B$20:$K$879,4,FALSE))</f>
        <v/>
      </c>
      <c r="E33" s="111" t="str">
        <f>IF(B33="", "", VLOOKUP(B33,計算シート!FR:FS,2,FALSE))</f>
        <v/>
      </c>
      <c r="F33" s="122"/>
      <c r="G33" s="84"/>
    </row>
    <row r="34" spans="2:7" x14ac:dyDescent="0.45">
      <c r="B34" s="55"/>
      <c r="C34" s="112" t="str">
        <f>IF(B34 = "","", VLOOKUP(B34,'出力シート（主要）'!$B$20:$D$879,2,FALSE))</f>
        <v/>
      </c>
      <c r="D34" s="108" t="str">
        <f>IF(B34 = "", "",VLOOKUP(B34,'出力シート（主要）'!$B$20:$K$879,4,FALSE))</f>
        <v/>
      </c>
      <c r="E34" s="111" t="str">
        <f>IF(B34="", "", VLOOKUP(B34,計算シート!FR:FS,2,FALSE))</f>
        <v/>
      </c>
      <c r="F34" s="122"/>
      <c r="G34" s="84"/>
    </row>
    <row r="35" spans="2:7" x14ac:dyDescent="0.45">
      <c r="B35" s="55"/>
      <c r="C35" s="112" t="str">
        <f>IF(B35 = "","", VLOOKUP(B35,'出力シート（主要）'!$B$20:$D$879,2,FALSE))</f>
        <v/>
      </c>
      <c r="D35" s="108" t="str">
        <f>IF(B35 = "", "",VLOOKUP(B35,'出力シート（主要）'!$B$20:$K$879,4,FALSE))</f>
        <v/>
      </c>
      <c r="E35" s="111" t="str">
        <f>IF(B35="", "", VLOOKUP(B35,計算シート!FR:FS,2,FALSE))</f>
        <v/>
      </c>
      <c r="F35" s="122"/>
      <c r="G35" s="84"/>
    </row>
    <row r="36" spans="2:7" x14ac:dyDescent="0.45">
      <c r="B36" s="55"/>
      <c r="C36" s="112" t="str">
        <f>IF(B36 = "","", VLOOKUP(B36,'出力シート（主要）'!$B$20:$D$879,2,FALSE))</f>
        <v/>
      </c>
      <c r="D36" s="108" t="str">
        <f>IF(B36 = "", "",VLOOKUP(B36,'出力シート（主要）'!$B$20:$K$879,4,FALSE))</f>
        <v/>
      </c>
      <c r="E36" s="111" t="str">
        <f>IF(B36="", "", VLOOKUP(B36,計算シート!FR:FS,2,FALSE))</f>
        <v/>
      </c>
      <c r="F36" s="122"/>
      <c r="G36" s="84"/>
    </row>
    <row r="37" spans="2:7" x14ac:dyDescent="0.45">
      <c r="B37" s="55"/>
      <c r="C37" s="112" t="str">
        <f>IF(B37 = "","", VLOOKUP(B37,'出力シート（主要）'!$B$20:$D$879,2,FALSE))</f>
        <v/>
      </c>
      <c r="D37" s="108" t="str">
        <f>IF(B37 = "", "",VLOOKUP(B37,'出力シート（主要）'!$B$20:$K$879,4,FALSE))</f>
        <v/>
      </c>
      <c r="E37" s="111" t="str">
        <f>IF(B37="", "", VLOOKUP(B37,計算シート!FR:FS,2,FALSE))</f>
        <v/>
      </c>
      <c r="F37" s="122"/>
      <c r="G37" s="84"/>
    </row>
    <row r="38" spans="2:7" x14ac:dyDescent="0.45">
      <c r="B38" s="55"/>
      <c r="C38" s="112" t="str">
        <f>IF(B38 = "","", VLOOKUP(B38,'出力シート（主要）'!$B$20:$D$879,2,FALSE))</f>
        <v/>
      </c>
      <c r="D38" s="108" t="str">
        <f>IF(B38 = "", "",VLOOKUP(B38,'出力シート（主要）'!$B$20:$K$879,4,FALSE))</f>
        <v/>
      </c>
      <c r="E38" s="111" t="str">
        <f>IF(B38="", "", VLOOKUP(B38,計算シート!FR:FS,2,FALSE))</f>
        <v/>
      </c>
      <c r="F38" s="122"/>
      <c r="G38" s="84"/>
    </row>
    <row r="39" spans="2:7" x14ac:dyDescent="0.45">
      <c r="B39" s="55"/>
      <c r="C39" s="112" t="str">
        <f>IF(B39 = "","", VLOOKUP(B39,'出力シート（主要）'!$B$20:$D$879,2,FALSE))</f>
        <v/>
      </c>
      <c r="D39" s="108" t="str">
        <f>IF(B39 = "", "",VLOOKUP(B39,'出力シート（主要）'!$B$20:$K$879,4,FALSE))</f>
        <v/>
      </c>
      <c r="E39" s="111" t="str">
        <f>IF(B39="", "", VLOOKUP(B39,計算シート!FR:FS,2,FALSE))</f>
        <v/>
      </c>
      <c r="F39" s="122"/>
      <c r="G39" s="84"/>
    </row>
    <row r="40" spans="2:7" x14ac:dyDescent="0.45">
      <c r="B40" s="55"/>
      <c r="C40" s="112" t="str">
        <f>IF(B40 = "","", VLOOKUP(B40,'出力シート（主要）'!$B$20:$D$879,2,FALSE))</f>
        <v/>
      </c>
      <c r="D40" s="108" t="str">
        <f>IF(B40 = "", "",VLOOKUP(B40,'出力シート（主要）'!$B$20:$K$879,4,FALSE))</f>
        <v/>
      </c>
      <c r="E40" s="111" t="str">
        <f>IF(B40="", "", VLOOKUP(B40,計算シート!FR:FS,2,FALSE))</f>
        <v/>
      </c>
      <c r="F40" s="122"/>
      <c r="G40" s="84"/>
    </row>
    <row r="41" spans="2:7" x14ac:dyDescent="0.45">
      <c r="B41" s="55"/>
      <c r="C41" s="112" t="str">
        <f>IF(B41 = "","", VLOOKUP(B41,'出力シート（主要）'!$B$20:$D$879,2,FALSE))</f>
        <v/>
      </c>
      <c r="D41" s="108" t="str">
        <f>IF(B41 = "", "",VLOOKUP(B41,'出力シート（主要）'!$B$20:$K$879,4,FALSE))</f>
        <v/>
      </c>
      <c r="E41" s="111" t="str">
        <f>IF(B41="", "", VLOOKUP(B41,計算シート!FR:FS,2,FALSE))</f>
        <v/>
      </c>
      <c r="F41" s="122"/>
      <c r="G41" s="84"/>
    </row>
    <row r="42" spans="2:7" x14ac:dyDescent="0.45">
      <c r="B42" s="55"/>
      <c r="C42" s="112" t="str">
        <f>IF(B42 = "","", VLOOKUP(B42,'出力シート（主要）'!$B$20:$D$879,2,FALSE))</f>
        <v/>
      </c>
      <c r="D42" s="108" t="str">
        <f>IF(B42 = "", "",VLOOKUP(B42,'出力シート（主要）'!$B$20:$K$879,4,FALSE))</f>
        <v/>
      </c>
      <c r="E42" s="111" t="str">
        <f>IF(B42="", "", VLOOKUP(B42,計算シート!FR:FS,2,FALSE))</f>
        <v/>
      </c>
      <c r="F42" s="122"/>
      <c r="G42" s="84"/>
    </row>
    <row r="43" spans="2:7" x14ac:dyDescent="0.45">
      <c r="B43" s="55"/>
      <c r="C43" s="112" t="str">
        <f>IF(B43 = "","", VLOOKUP(B43,'出力シート（主要）'!$B$20:$D$879,2,FALSE))</f>
        <v/>
      </c>
      <c r="D43" s="108" t="str">
        <f>IF(B43 = "", "",VLOOKUP(B43,'出力シート（主要）'!$B$20:$K$879,4,FALSE))</f>
        <v/>
      </c>
      <c r="E43" s="111" t="str">
        <f>IF(B43="", "", VLOOKUP(B43,計算シート!FR:FS,2,FALSE))</f>
        <v/>
      </c>
      <c r="F43" s="122"/>
      <c r="G43" s="84"/>
    </row>
    <row r="44" spans="2:7" x14ac:dyDescent="0.45">
      <c r="B44" s="55"/>
      <c r="C44" s="112" t="str">
        <f>IF(B44 = "","", VLOOKUP(B44,'出力シート（主要）'!$B$20:$D$879,2,FALSE))</f>
        <v/>
      </c>
      <c r="D44" s="108" t="str">
        <f>IF(B44 = "", "",VLOOKUP(B44,'出力シート（主要）'!$B$20:$K$879,4,FALSE))</f>
        <v/>
      </c>
      <c r="E44" s="111" t="str">
        <f>IF(B44="", "", VLOOKUP(B44,計算シート!FR:FS,2,FALSE))</f>
        <v/>
      </c>
      <c r="F44" s="122"/>
      <c r="G44" s="84"/>
    </row>
    <row r="45" spans="2:7" x14ac:dyDescent="0.45">
      <c r="B45" s="55"/>
      <c r="C45" s="112" t="str">
        <f>IF(B45 = "","", VLOOKUP(B45,'出力シート（主要）'!$B$20:$D$879,2,FALSE))</f>
        <v/>
      </c>
      <c r="D45" s="108" t="str">
        <f>IF(B45 = "", "",VLOOKUP(B45,'出力シート（主要）'!$B$20:$K$879,4,FALSE))</f>
        <v/>
      </c>
      <c r="E45" s="111" t="str">
        <f>IF(B45="", "", VLOOKUP(B45,計算シート!FR:FS,2,FALSE))</f>
        <v/>
      </c>
      <c r="F45" s="122"/>
      <c r="G45" s="84"/>
    </row>
    <row r="46" spans="2:7" x14ac:dyDescent="0.45">
      <c r="B46" s="55"/>
      <c r="C46" s="112" t="str">
        <f>IF(B46 = "","", VLOOKUP(B46,'出力シート（主要）'!$B$20:$D$879,2,FALSE))</f>
        <v/>
      </c>
      <c r="D46" s="108" t="str">
        <f>IF(B46 = "", "",VLOOKUP(B46,'出力シート（主要）'!$B$20:$K$879,4,FALSE))</f>
        <v/>
      </c>
      <c r="E46" s="111" t="str">
        <f>IF(B46="", "", VLOOKUP(B46,計算シート!FR:FS,2,FALSE))</f>
        <v/>
      </c>
      <c r="F46" s="122"/>
      <c r="G46" s="84"/>
    </row>
    <row r="47" spans="2:7" x14ac:dyDescent="0.45">
      <c r="B47" s="55"/>
      <c r="C47" s="112" t="str">
        <f>IF(B47 = "","", VLOOKUP(B47,'出力シート（主要）'!$B$20:$D$879,2,FALSE))</f>
        <v/>
      </c>
      <c r="D47" s="108" t="str">
        <f>IF(B47 = "", "",VLOOKUP(B47,'出力シート（主要）'!$B$20:$K$879,4,FALSE))</f>
        <v/>
      </c>
      <c r="E47" s="111" t="str">
        <f>IF(B47="", "", VLOOKUP(B47,計算シート!FR:FS,2,FALSE))</f>
        <v/>
      </c>
      <c r="F47" s="122"/>
      <c r="G47" s="84"/>
    </row>
    <row r="48" spans="2:7" x14ac:dyDescent="0.45">
      <c r="B48" s="55"/>
      <c r="C48" s="112" t="str">
        <f>IF(B48 = "","", VLOOKUP(B48,'出力シート（主要）'!$B$20:$D$879,2,FALSE))</f>
        <v/>
      </c>
      <c r="D48" s="108" t="str">
        <f>IF(B48 = "", "",VLOOKUP(B48,'出力シート（主要）'!$B$20:$K$879,4,FALSE))</f>
        <v/>
      </c>
      <c r="E48" s="111" t="str">
        <f>IF(B48="", "", VLOOKUP(B48,計算シート!FR:FS,2,FALSE))</f>
        <v/>
      </c>
      <c r="F48" s="122"/>
      <c r="G48" s="84"/>
    </row>
    <row r="49" spans="2:7" x14ac:dyDescent="0.45">
      <c r="B49" s="55"/>
      <c r="C49" s="112" t="str">
        <f>IF(B49 = "","", VLOOKUP(B49,'出力シート（主要）'!$B$20:$D$879,2,FALSE))</f>
        <v/>
      </c>
      <c r="D49" s="108" t="str">
        <f>IF(B49 = "", "",VLOOKUP(B49,'出力シート（主要）'!$B$20:$K$879,4,FALSE))</f>
        <v/>
      </c>
      <c r="E49" s="111" t="str">
        <f>IF(B49="", "", VLOOKUP(B49,計算シート!FR:FS,2,FALSE))</f>
        <v/>
      </c>
      <c r="F49" s="122"/>
      <c r="G49" s="84"/>
    </row>
    <row r="50" spans="2:7" x14ac:dyDescent="0.45">
      <c r="B50" s="55"/>
      <c r="C50" s="112" t="str">
        <f>IF(B50 = "","", VLOOKUP(B50,'出力シート（主要）'!$B$20:$D$879,2,FALSE))</f>
        <v/>
      </c>
      <c r="D50" s="108" t="str">
        <f>IF(B50 = "", "",VLOOKUP(B50,'出力シート（主要）'!$B$20:$K$879,4,FALSE))</f>
        <v/>
      </c>
      <c r="E50" s="111" t="str">
        <f>IF(B50="", "", VLOOKUP(B50,計算シート!FR:FS,2,FALSE))</f>
        <v/>
      </c>
      <c r="F50" s="122"/>
      <c r="G50" s="84"/>
    </row>
    <row r="51" spans="2:7" x14ac:dyDescent="0.45">
      <c r="B51" s="55"/>
      <c r="C51" s="112" t="str">
        <f>IF(B51 = "","", VLOOKUP(B51,'出力シート（主要）'!$B$20:$D$879,2,FALSE))</f>
        <v/>
      </c>
      <c r="D51" s="108" t="str">
        <f>IF(B51 = "", "",VLOOKUP(B51,'出力シート（主要）'!$B$20:$K$879,4,FALSE))</f>
        <v/>
      </c>
      <c r="E51" s="111" t="str">
        <f>IF(B51="", "", VLOOKUP(B51,計算シート!FR:FS,2,FALSE))</f>
        <v/>
      </c>
      <c r="F51" s="122"/>
      <c r="G51" s="84"/>
    </row>
    <row r="52" spans="2:7" x14ac:dyDescent="0.45">
      <c r="B52" s="55"/>
      <c r="C52" s="112" t="str">
        <f>IF(B52 = "","", VLOOKUP(B52,'出力シート（主要）'!$B$20:$D$879,2,FALSE))</f>
        <v/>
      </c>
      <c r="D52" s="108" t="str">
        <f>IF(B52 = "", "",VLOOKUP(B52,'出力シート（主要）'!$B$20:$K$879,4,FALSE))</f>
        <v/>
      </c>
      <c r="E52" s="111" t="str">
        <f>IF(B52="", "", VLOOKUP(B52,計算シート!FR:FS,2,FALSE))</f>
        <v/>
      </c>
      <c r="F52" s="122"/>
      <c r="G52" s="84"/>
    </row>
    <row r="53" spans="2:7" x14ac:dyDescent="0.45">
      <c r="B53" s="55"/>
      <c r="C53" s="112" t="str">
        <f>IF(B53 = "","", VLOOKUP(B53,'出力シート（主要）'!$B$20:$D$879,2,FALSE))</f>
        <v/>
      </c>
      <c r="D53" s="108" t="str">
        <f>IF(B53 = "", "",VLOOKUP(B53,'出力シート（主要）'!$B$20:$K$879,4,FALSE))</f>
        <v/>
      </c>
      <c r="E53" s="111" t="str">
        <f>IF(B53="", "", VLOOKUP(B53,計算シート!FR:FS,2,FALSE))</f>
        <v/>
      </c>
      <c r="F53" s="122"/>
      <c r="G53" s="84"/>
    </row>
    <row r="54" spans="2:7" x14ac:dyDescent="0.45">
      <c r="B54" s="55"/>
      <c r="C54" s="112" t="str">
        <f>IF(B54 = "","", VLOOKUP(B54,'出力シート（主要）'!$B$20:$D$879,2,FALSE))</f>
        <v/>
      </c>
      <c r="D54" s="108" t="str">
        <f>IF(B54 = "", "",VLOOKUP(B54,'出力シート（主要）'!$B$20:$K$879,4,FALSE))</f>
        <v/>
      </c>
      <c r="E54" s="111" t="str">
        <f>IF(B54="", "", VLOOKUP(B54,計算シート!FR:FS,2,FALSE))</f>
        <v/>
      </c>
      <c r="F54" s="122"/>
      <c r="G54" s="84"/>
    </row>
    <row r="55" spans="2:7" x14ac:dyDescent="0.45">
      <c r="B55" s="55"/>
      <c r="C55" s="112" t="str">
        <f>IF(B55 = "","", VLOOKUP(B55,'出力シート（主要）'!$B$20:$D$879,2,FALSE))</f>
        <v/>
      </c>
      <c r="D55" s="108" t="str">
        <f>IF(B55 = "", "",VLOOKUP(B55,'出力シート（主要）'!$B$20:$K$879,4,FALSE))</f>
        <v/>
      </c>
      <c r="E55" s="111" t="str">
        <f>IF(B55="", "", VLOOKUP(B55,計算シート!FR:FS,2,FALSE))</f>
        <v/>
      </c>
      <c r="F55" s="122"/>
      <c r="G55" s="84"/>
    </row>
    <row r="56" spans="2:7" x14ac:dyDescent="0.45">
      <c r="B56" s="55"/>
      <c r="C56" s="112" t="str">
        <f>IF(B56 = "","", VLOOKUP(B56,'出力シート（主要）'!$B$20:$D$879,2,FALSE))</f>
        <v/>
      </c>
      <c r="D56" s="108" t="str">
        <f>IF(B56 = "", "",VLOOKUP(B56,'出力シート（主要）'!$B$20:$K$879,4,FALSE))</f>
        <v/>
      </c>
      <c r="E56" s="111" t="str">
        <f>IF(B56="", "", VLOOKUP(B56,計算シート!FR:FS,2,FALSE))</f>
        <v/>
      </c>
      <c r="F56" s="122"/>
      <c r="G56" s="84"/>
    </row>
    <row r="57" spans="2:7" x14ac:dyDescent="0.45">
      <c r="B57" s="55"/>
      <c r="C57" s="112" t="str">
        <f>IF(B57 = "","", VLOOKUP(B57,'出力シート（主要）'!$B$20:$D$879,2,FALSE))</f>
        <v/>
      </c>
      <c r="D57" s="108" t="str">
        <f>IF(B57 = "", "",VLOOKUP(B57,'出力シート（主要）'!$B$20:$K$879,4,FALSE))</f>
        <v/>
      </c>
      <c r="E57" s="111" t="str">
        <f>IF(B57="", "", VLOOKUP(B57,計算シート!FR:FS,2,FALSE))</f>
        <v/>
      </c>
      <c r="F57" s="122"/>
      <c r="G57" s="84"/>
    </row>
    <row r="58" spans="2:7" x14ac:dyDescent="0.45">
      <c r="B58" s="55"/>
      <c r="C58" s="112" t="str">
        <f>IF(B58 = "","", VLOOKUP(B58,'出力シート（主要）'!$B$20:$D$879,2,FALSE))</f>
        <v/>
      </c>
      <c r="D58" s="108" t="str">
        <f>IF(B58 = "", "",VLOOKUP(B58,'出力シート（主要）'!$B$20:$K$879,4,FALSE))</f>
        <v/>
      </c>
      <c r="E58" s="111" t="str">
        <f>IF(B58="", "", VLOOKUP(B58,計算シート!FR:FS,2,FALSE))</f>
        <v/>
      </c>
      <c r="F58" s="122"/>
      <c r="G58" s="84"/>
    </row>
    <row r="59" spans="2:7" x14ac:dyDescent="0.45">
      <c r="B59" s="55"/>
      <c r="C59" s="112" t="str">
        <f>IF(B59 = "","", VLOOKUP(B59,'出力シート（主要）'!$B$20:$D$879,2,FALSE))</f>
        <v/>
      </c>
      <c r="D59" s="108" t="str">
        <f>IF(B59 = "", "",VLOOKUP(B59,'出力シート（主要）'!$B$20:$K$879,4,FALSE))</f>
        <v/>
      </c>
      <c r="E59" s="111" t="str">
        <f>IF(B59="", "", VLOOKUP(B59,計算シート!FR:FS,2,FALSE))</f>
        <v/>
      </c>
      <c r="F59" s="122"/>
      <c r="G59" s="84"/>
    </row>
    <row r="60" spans="2:7" x14ac:dyDescent="0.45">
      <c r="B60" s="55"/>
      <c r="C60" s="112" t="str">
        <f>IF(B60 = "","", VLOOKUP(B60,'出力シート（主要）'!$B$20:$D$879,2,FALSE))</f>
        <v/>
      </c>
      <c r="D60" s="108" t="str">
        <f>IF(B60 = "", "",VLOOKUP(B60,'出力シート（主要）'!$B$20:$K$879,4,FALSE))</f>
        <v/>
      </c>
      <c r="E60" s="111" t="str">
        <f>IF(B60="", "", VLOOKUP(B60,計算シート!FR:FS,2,FALSE))</f>
        <v/>
      </c>
      <c r="F60" s="122"/>
      <c r="G60" s="84"/>
    </row>
    <row r="61" spans="2:7" x14ac:dyDescent="0.45">
      <c r="B61" s="55"/>
      <c r="C61" s="112" t="str">
        <f>IF(B61 = "","", VLOOKUP(B61,'出力シート（主要）'!$B$20:$D$879,2,FALSE))</f>
        <v/>
      </c>
      <c r="D61" s="108" t="str">
        <f>IF(B61 = "", "",VLOOKUP(B61,'出力シート（主要）'!$B$20:$K$879,4,FALSE))</f>
        <v/>
      </c>
      <c r="E61" s="111" t="str">
        <f>IF(B61="", "", VLOOKUP(B61,計算シート!FR:FS,2,FALSE))</f>
        <v/>
      </c>
      <c r="F61" s="122"/>
      <c r="G61" s="84"/>
    </row>
    <row r="62" spans="2:7" x14ac:dyDescent="0.45">
      <c r="B62" s="55"/>
      <c r="C62" s="112" t="str">
        <f>IF(B62 = "","", VLOOKUP(B62,'出力シート（主要）'!$B$20:$D$879,2,FALSE))</f>
        <v/>
      </c>
      <c r="D62" s="108" t="str">
        <f>IF(B62 = "", "",VLOOKUP(B62,'出力シート（主要）'!$B$20:$K$879,4,FALSE))</f>
        <v/>
      </c>
      <c r="E62" s="111" t="str">
        <f>IF(B62="", "", VLOOKUP(B62,計算シート!FR:FS,2,FALSE))</f>
        <v/>
      </c>
      <c r="F62" s="122"/>
      <c r="G62" s="84"/>
    </row>
    <row r="63" spans="2:7" x14ac:dyDescent="0.45">
      <c r="B63" s="55"/>
      <c r="C63" s="112" t="str">
        <f>IF(B63 = "","", VLOOKUP(B63,'出力シート（主要）'!$B$20:$D$879,2,FALSE))</f>
        <v/>
      </c>
      <c r="D63" s="108" t="str">
        <f>IF(B63 = "", "",VLOOKUP(B63,'出力シート（主要）'!$B$20:$K$879,4,FALSE))</f>
        <v/>
      </c>
      <c r="E63" s="111" t="str">
        <f>IF(B63="", "", VLOOKUP(B63,計算シート!FR:FS,2,FALSE))</f>
        <v/>
      </c>
      <c r="F63" s="122"/>
      <c r="G63" s="84"/>
    </row>
    <row r="64" spans="2:7" x14ac:dyDescent="0.45">
      <c r="B64" s="55"/>
      <c r="C64" s="112" t="str">
        <f>IF(B64 = "","", VLOOKUP(B64,'出力シート（主要）'!$B$20:$D$879,2,FALSE))</f>
        <v/>
      </c>
      <c r="D64" s="108" t="str">
        <f>IF(B64 = "", "",VLOOKUP(B64,'出力シート（主要）'!$B$20:$K$879,4,FALSE))</f>
        <v/>
      </c>
      <c r="E64" s="111" t="str">
        <f>IF(B64="", "", VLOOKUP(B64,計算シート!FR:FS,2,FALSE))</f>
        <v/>
      </c>
      <c r="F64" s="122"/>
      <c r="G64" s="84"/>
    </row>
    <row r="65" spans="2:7" x14ac:dyDescent="0.45">
      <c r="B65" s="55"/>
      <c r="C65" s="112" t="str">
        <f>IF(B65 = "","", VLOOKUP(B65,'出力シート（主要）'!$B$20:$D$879,2,FALSE))</f>
        <v/>
      </c>
      <c r="D65" s="108" t="str">
        <f>IF(B65 = "", "",VLOOKUP(B65,'出力シート（主要）'!$B$20:$K$879,4,FALSE))</f>
        <v/>
      </c>
      <c r="E65" s="111" t="str">
        <f>IF(B65="", "", VLOOKUP(B65,計算シート!FR:FS,2,FALSE))</f>
        <v/>
      </c>
      <c r="F65" s="122"/>
      <c r="G65" s="84"/>
    </row>
    <row r="66" spans="2:7" x14ac:dyDescent="0.45">
      <c r="B66" s="55"/>
      <c r="C66" s="112" t="str">
        <f>IF(B66 = "","", VLOOKUP(B66,'出力シート（主要）'!$B$20:$D$879,2,FALSE))</f>
        <v/>
      </c>
      <c r="D66" s="108" t="str">
        <f>IF(B66 = "", "",VLOOKUP(B66,'出力シート（主要）'!$B$20:$K$879,4,FALSE))</f>
        <v/>
      </c>
      <c r="E66" s="111" t="str">
        <f>IF(B66="", "", VLOOKUP(B66,計算シート!FR:FS,2,FALSE))</f>
        <v/>
      </c>
      <c r="F66" s="122"/>
      <c r="G66" s="84"/>
    </row>
    <row r="67" spans="2:7" x14ac:dyDescent="0.45">
      <c r="B67" s="55"/>
      <c r="C67" s="112" t="str">
        <f>IF(B67 = "","", VLOOKUP(B67,'出力シート（主要）'!$B$20:$D$879,2,FALSE))</f>
        <v/>
      </c>
      <c r="D67" s="108" t="str">
        <f>IF(B67 = "", "",VLOOKUP(B67,'出力シート（主要）'!$B$20:$K$879,4,FALSE))</f>
        <v/>
      </c>
      <c r="E67" s="111" t="str">
        <f>IF(B67="", "", VLOOKUP(B67,計算シート!FR:FS,2,FALSE))</f>
        <v/>
      </c>
      <c r="F67" s="122"/>
      <c r="G67" s="84"/>
    </row>
    <row r="68" spans="2:7" x14ac:dyDescent="0.45">
      <c r="B68" s="55"/>
      <c r="C68" s="112" t="str">
        <f>IF(B68 = "","", VLOOKUP(B68,'出力シート（主要）'!$B$20:$D$879,2,FALSE))</f>
        <v/>
      </c>
      <c r="D68" s="108" t="str">
        <f>IF(B68 = "", "",VLOOKUP(B68,'出力シート（主要）'!$B$20:$K$879,4,FALSE))</f>
        <v/>
      </c>
      <c r="E68" s="111" t="str">
        <f>IF(B68="", "", VLOOKUP(B68,計算シート!FR:FS,2,FALSE))</f>
        <v/>
      </c>
      <c r="F68" s="122"/>
      <c r="G68" s="84"/>
    </row>
    <row r="69" spans="2:7" x14ac:dyDescent="0.45">
      <c r="B69" s="55"/>
      <c r="C69" s="112" t="str">
        <f>IF(B69 = "","", VLOOKUP(B69,'出力シート（主要）'!$B$20:$D$879,2,FALSE))</f>
        <v/>
      </c>
      <c r="D69" s="108" t="str">
        <f>IF(B69 = "", "",VLOOKUP(B69,'出力シート（主要）'!$B$20:$K$879,4,FALSE))</f>
        <v/>
      </c>
      <c r="E69" s="111" t="str">
        <f>IF(B69="", "", VLOOKUP(B69,計算シート!FR:FS,2,FALSE))</f>
        <v/>
      </c>
      <c r="F69" s="122"/>
      <c r="G69" s="84"/>
    </row>
    <row r="70" spans="2:7" x14ac:dyDescent="0.45">
      <c r="B70" s="55"/>
      <c r="C70" s="112" t="str">
        <f>IF(B70 = "","", VLOOKUP(B70,'出力シート（主要）'!$B$20:$D$879,2,FALSE))</f>
        <v/>
      </c>
      <c r="D70" s="108" t="str">
        <f>IF(B70 = "", "",VLOOKUP(B70,'出力シート（主要）'!$B$20:$K$879,4,FALSE))</f>
        <v/>
      </c>
      <c r="E70" s="111" t="str">
        <f>IF(B70="", "", VLOOKUP(B70,計算シート!FR:FS,2,FALSE))</f>
        <v/>
      </c>
      <c r="F70" s="122"/>
      <c r="G70" s="84"/>
    </row>
    <row r="71" spans="2:7" x14ac:dyDescent="0.45">
      <c r="B71" s="55"/>
      <c r="C71" s="112" t="str">
        <f>IF(B71 = "","", VLOOKUP(B71,'出力シート（主要）'!$B$20:$D$879,2,FALSE))</f>
        <v/>
      </c>
      <c r="D71" s="108" t="str">
        <f>IF(B71 = "", "",VLOOKUP(B71,'出力シート（主要）'!$B$20:$K$879,4,FALSE))</f>
        <v/>
      </c>
      <c r="E71" s="111" t="str">
        <f>IF(B71="", "", VLOOKUP(B71,計算シート!FR:FS,2,FALSE))</f>
        <v/>
      </c>
      <c r="F71" s="122"/>
      <c r="G71" s="84"/>
    </row>
    <row r="72" spans="2:7" x14ac:dyDescent="0.45">
      <c r="B72" s="55"/>
      <c r="C72" s="112" t="str">
        <f>IF(B72 = "","", VLOOKUP(B72,'出力シート（主要）'!$B$20:$D$879,2,FALSE))</f>
        <v/>
      </c>
      <c r="D72" s="108" t="str">
        <f>IF(B72 = "", "",VLOOKUP(B72,'出力シート（主要）'!$B$20:$K$879,4,FALSE))</f>
        <v/>
      </c>
      <c r="E72" s="111" t="str">
        <f>IF(B72="", "", VLOOKUP(B72,計算シート!FR:FS,2,FALSE))</f>
        <v/>
      </c>
      <c r="F72" s="122"/>
      <c r="G72" s="84"/>
    </row>
    <row r="73" spans="2:7" x14ac:dyDescent="0.45">
      <c r="B73" s="55"/>
      <c r="C73" s="112" t="str">
        <f>IF(B73 = "","", VLOOKUP(B73,'出力シート（主要）'!$B$20:$D$879,2,FALSE))</f>
        <v/>
      </c>
      <c r="D73" s="108" t="str">
        <f>IF(B73 = "", "",VLOOKUP(B73,'出力シート（主要）'!$B$20:$K$879,4,FALSE))</f>
        <v/>
      </c>
      <c r="E73" s="111" t="str">
        <f>IF(B73="", "", VLOOKUP(B73,計算シート!FR:FS,2,FALSE))</f>
        <v/>
      </c>
      <c r="F73" s="122"/>
      <c r="G73" s="84"/>
    </row>
    <row r="74" spans="2:7" x14ac:dyDescent="0.45">
      <c r="B74" s="55"/>
      <c r="C74" s="112" t="str">
        <f>IF(B74 = "","", VLOOKUP(B74,'出力シート（主要）'!$B$20:$D$879,2,FALSE))</f>
        <v/>
      </c>
      <c r="D74" s="108" t="str">
        <f>IF(B74 = "", "",VLOOKUP(B74,'出力シート（主要）'!$B$20:$K$879,4,FALSE))</f>
        <v/>
      </c>
      <c r="E74" s="111" t="str">
        <f>IF(B74="", "", VLOOKUP(B74,計算シート!FR:FS,2,FALSE))</f>
        <v/>
      </c>
      <c r="F74" s="122"/>
      <c r="G74" s="84"/>
    </row>
    <row r="75" spans="2:7" x14ac:dyDescent="0.45">
      <c r="B75" s="55"/>
      <c r="C75" s="112" t="str">
        <f>IF(B75 = "","", VLOOKUP(B75,'出力シート（主要）'!$B$20:$D$879,2,FALSE))</f>
        <v/>
      </c>
      <c r="D75" s="108" t="str">
        <f>IF(B75 = "", "",VLOOKUP(B75,'出力シート（主要）'!$B$20:$K$879,4,FALSE))</f>
        <v/>
      </c>
      <c r="E75" s="111" t="str">
        <f>IF(B75="", "", VLOOKUP(B75,計算シート!FR:FS,2,FALSE))</f>
        <v/>
      </c>
      <c r="F75" s="122"/>
      <c r="G75" s="84"/>
    </row>
    <row r="76" spans="2:7" x14ac:dyDescent="0.45">
      <c r="B76" s="55"/>
      <c r="C76" s="112" t="str">
        <f>IF(B76 = "","", VLOOKUP(B76,'出力シート（主要）'!$B$20:$D$879,2,FALSE))</f>
        <v/>
      </c>
      <c r="D76" s="108" t="str">
        <f>IF(B76 = "", "",VLOOKUP(B76,'出力シート（主要）'!$B$20:$K$879,4,FALSE))</f>
        <v/>
      </c>
      <c r="E76" s="111" t="str">
        <f>IF(B76="", "", VLOOKUP(B76,計算シート!FR:FS,2,FALSE))</f>
        <v/>
      </c>
      <c r="F76" s="122"/>
      <c r="G76" s="84"/>
    </row>
    <row r="77" spans="2:7" x14ac:dyDescent="0.45">
      <c r="B77" s="55"/>
      <c r="C77" s="112" t="str">
        <f>IF(B77 = "","", VLOOKUP(B77,'出力シート（主要）'!$B$20:$D$879,2,FALSE))</f>
        <v/>
      </c>
      <c r="D77" s="108" t="str">
        <f>IF(B77 = "", "",VLOOKUP(B77,'出力シート（主要）'!$B$20:$K$879,4,FALSE))</f>
        <v/>
      </c>
      <c r="E77" s="111" t="str">
        <f>IF(B77="", "", VLOOKUP(B77,計算シート!FR:FS,2,FALSE))</f>
        <v/>
      </c>
      <c r="F77" s="122"/>
      <c r="G77" s="84"/>
    </row>
    <row r="78" spans="2:7" x14ac:dyDescent="0.45">
      <c r="B78" s="55"/>
      <c r="C78" s="112" t="str">
        <f>IF(B78 = "","", VLOOKUP(B78,'出力シート（主要）'!$B$20:$D$879,2,FALSE))</f>
        <v/>
      </c>
      <c r="D78" s="108" t="str">
        <f>IF(B78 = "", "",VLOOKUP(B78,'出力シート（主要）'!$B$20:$K$879,4,FALSE))</f>
        <v/>
      </c>
      <c r="E78" s="111" t="str">
        <f>IF(B78="", "", VLOOKUP(B78,計算シート!FR:FS,2,FALSE))</f>
        <v/>
      </c>
      <c r="F78" s="122"/>
      <c r="G78" s="84"/>
    </row>
    <row r="79" spans="2:7" x14ac:dyDescent="0.45">
      <c r="B79" s="55"/>
      <c r="C79" s="112" t="str">
        <f>IF(B79 = "","", VLOOKUP(B79,'出力シート（主要）'!$B$20:$D$879,2,FALSE))</f>
        <v/>
      </c>
      <c r="D79" s="108" t="str">
        <f>IF(B79 = "", "",VLOOKUP(B79,'出力シート（主要）'!$B$20:$K$879,4,FALSE))</f>
        <v/>
      </c>
      <c r="E79" s="111" t="str">
        <f>IF(B79="", "", VLOOKUP(B79,計算シート!FR:FS,2,FALSE))</f>
        <v/>
      </c>
      <c r="F79" s="122"/>
      <c r="G79" s="84"/>
    </row>
    <row r="80" spans="2:7" x14ac:dyDescent="0.45">
      <c r="B80" s="55"/>
      <c r="C80" s="112" t="str">
        <f>IF(B80 = "","", VLOOKUP(B80,'出力シート（主要）'!$B$20:$D$879,2,FALSE))</f>
        <v/>
      </c>
      <c r="D80" s="108" t="str">
        <f>IF(B80 = "", "",VLOOKUP(B80,'出力シート（主要）'!$B$20:$K$879,4,FALSE))</f>
        <v/>
      </c>
      <c r="E80" s="111" t="str">
        <f>IF(B80="", "", VLOOKUP(B80,計算シート!FR:FS,2,FALSE))</f>
        <v/>
      </c>
      <c r="F80" s="122"/>
      <c r="G80" s="84"/>
    </row>
    <row r="81" spans="2:7" x14ac:dyDescent="0.45">
      <c r="B81" s="55"/>
      <c r="C81" s="112" t="str">
        <f>IF(B81 = "","", VLOOKUP(B81,'出力シート（主要）'!$B$20:$D$879,2,FALSE))</f>
        <v/>
      </c>
      <c r="D81" s="108" t="str">
        <f>IF(B81 = "", "",VLOOKUP(B81,'出力シート（主要）'!$B$20:$K$879,4,FALSE))</f>
        <v/>
      </c>
      <c r="E81" s="111" t="str">
        <f>IF(B81="", "", VLOOKUP(B81,計算シート!FR:FS,2,FALSE))</f>
        <v/>
      </c>
      <c r="F81" s="122"/>
      <c r="G81" s="84"/>
    </row>
    <row r="82" spans="2:7" x14ac:dyDescent="0.45">
      <c r="B82" s="55"/>
      <c r="C82" s="112" t="str">
        <f>IF(B82 = "","", VLOOKUP(B82,'出力シート（主要）'!$B$20:$D$879,2,FALSE))</f>
        <v/>
      </c>
      <c r="D82" s="108" t="str">
        <f>IF(B82 = "", "",VLOOKUP(B82,'出力シート（主要）'!$B$20:$K$879,4,FALSE))</f>
        <v/>
      </c>
      <c r="E82" s="111" t="str">
        <f>IF(B82="", "", VLOOKUP(B82,計算シート!FR:FS,2,FALSE))</f>
        <v/>
      </c>
      <c r="F82" s="122"/>
      <c r="G82" s="84"/>
    </row>
    <row r="83" spans="2:7" x14ac:dyDescent="0.45">
      <c r="B83" s="55"/>
      <c r="C83" s="112" t="str">
        <f>IF(B83 = "","", VLOOKUP(B83,'出力シート（主要）'!$B$20:$D$879,2,FALSE))</f>
        <v/>
      </c>
      <c r="D83" s="108" t="str">
        <f>IF(B83 = "", "",VLOOKUP(B83,'出力シート（主要）'!$B$20:$K$879,4,FALSE))</f>
        <v/>
      </c>
      <c r="E83" s="111" t="str">
        <f>IF(B83="", "", VLOOKUP(B83,計算シート!FR:FS,2,FALSE))</f>
        <v/>
      </c>
      <c r="F83" s="122"/>
      <c r="G83" s="84"/>
    </row>
    <row r="84" spans="2:7" x14ac:dyDescent="0.45">
      <c r="B84" s="55"/>
      <c r="C84" s="112" t="str">
        <f>IF(B84 = "","", VLOOKUP(B84,'出力シート（主要）'!$B$20:$D$879,2,FALSE))</f>
        <v/>
      </c>
      <c r="D84" s="108" t="str">
        <f>IF(B84 = "", "",VLOOKUP(B84,'出力シート（主要）'!$B$20:$K$879,4,FALSE))</f>
        <v/>
      </c>
      <c r="E84" s="111" t="str">
        <f>IF(B84="", "", VLOOKUP(B84,計算シート!FR:FS,2,FALSE))</f>
        <v/>
      </c>
      <c r="F84" s="122"/>
      <c r="G84" s="84"/>
    </row>
    <row r="85" spans="2:7" x14ac:dyDescent="0.45">
      <c r="B85" s="55"/>
      <c r="C85" s="112" t="str">
        <f>IF(B85 = "","", VLOOKUP(B85,'出力シート（主要）'!$B$20:$D$879,2,FALSE))</f>
        <v/>
      </c>
      <c r="D85" s="108" t="str">
        <f>IF(B85 = "", "",VLOOKUP(B85,'出力シート（主要）'!$B$20:$K$879,4,FALSE))</f>
        <v/>
      </c>
      <c r="E85" s="111" t="str">
        <f>IF(B85="", "", VLOOKUP(B85,計算シート!FR:FS,2,FALSE))</f>
        <v/>
      </c>
      <c r="F85" s="122"/>
      <c r="G85" s="84"/>
    </row>
    <row r="86" spans="2:7" x14ac:dyDescent="0.45">
      <c r="B86" s="55"/>
      <c r="C86" s="112" t="str">
        <f>IF(B86 = "","", VLOOKUP(B86,'出力シート（主要）'!$B$20:$D$879,2,FALSE))</f>
        <v/>
      </c>
      <c r="D86" s="108" t="str">
        <f>IF(B86 = "", "",VLOOKUP(B86,'出力シート（主要）'!$B$20:$K$879,4,FALSE))</f>
        <v/>
      </c>
      <c r="E86" s="111" t="str">
        <f>IF(B86="", "", VLOOKUP(B86,計算シート!FR:FS,2,FALSE))</f>
        <v/>
      </c>
      <c r="F86" s="122"/>
      <c r="G86" s="84"/>
    </row>
    <row r="87" spans="2:7" x14ac:dyDescent="0.45">
      <c r="B87" s="55"/>
      <c r="C87" s="112" t="str">
        <f>IF(B87 = "","", VLOOKUP(B87,'出力シート（主要）'!$B$20:$D$879,2,FALSE))</f>
        <v/>
      </c>
      <c r="D87" s="108" t="str">
        <f>IF(B87 = "", "",VLOOKUP(B87,'出力シート（主要）'!$B$20:$K$879,4,FALSE))</f>
        <v/>
      </c>
      <c r="E87" s="111" t="str">
        <f>IF(B87="", "", VLOOKUP(B87,計算シート!FR:FS,2,FALSE))</f>
        <v/>
      </c>
      <c r="F87" s="122"/>
      <c r="G87" s="84"/>
    </row>
    <row r="88" spans="2:7" x14ac:dyDescent="0.45">
      <c r="B88" s="55"/>
      <c r="C88" s="112" t="str">
        <f>IF(B88 = "","", VLOOKUP(B88,'出力シート（主要）'!$B$20:$D$879,2,FALSE))</f>
        <v/>
      </c>
      <c r="D88" s="108" t="str">
        <f>IF(B88 = "", "",VLOOKUP(B88,'出力シート（主要）'!$B$20:$K$879,4,FALSE))</f>
        <v/>
      </c>
      <c r="E88" s="111" t="str">
        <f>IF(B88="", "", VLOOKUP(B88,計算シート!FR:FS,2,FALSE))</f>
        <v/>
      </c>
      <c r="F88" s="122"/>
      <c r="G88" s="84"/>
    </row>
    <row r="89" spans="2:7" x14ac:dyDescent="0.45">
      <c r="B89" s="55"/>
      <c r="C89" s="112" t="str">
        <f>IF(B89 = "","", VLOOKUP(B89,'出力シート（主要）'!$B$20:$D$879,2,FALSE))</f>
        <v/>
      </c>
      <c r="D89" s="108" t="str">
        <f>IF(B89 = "", "",VLOOKUP(B89,'出力シート（主要）'!$B$20:$K$879,4,FALSE))</f>
        <v/>
      </c>
      <c r="E89" s="111" t="str">
        <f>IF(B89="", "", VLOOKUP(B89,計算シート!FR:FS,2,FALSE))</f>
        <v/>
      </c>
      <c r="F89" s="122"/>
      <c r="G89" s="84"/>
    </row>
    <row r="90" spans="2:7" x14ac:dyDescent="0.45">
      <c r="B90" s="55"/>
      <c r="C90" s="112" t="str">
        <f>IF(B90 = "","", VLOOKUP(B90,'出力シート（主要）'!$B$20:$D$879,2,FALSE))</f>
        <v/>
      </c>
      <c r="D90" s="108" t="str">
        <f>IF(B90 = "", "",VLOOKUP(B90,'出力シート（主要）'!$B$20:$K$879,4,FALSE))</f>
        <v/>
      </c>
      <c r="E90" s="111" t="str">
        <f>IF(B90="", "", VLOOKUP(B90,計算シート!FR:FS,2,FALSE))</f>
        <v/>
      </c>
      <c r="F90" s="122"/>
      <c r="G90" s="84"/>
    </row>
    <row r="91" spans="2:7" x14ac:dyDescent="0.45">
      <c r="B91" s="55"/>
      <c r="C91" s="112" t="str">
        <f>IF(B91 = "","", VLOOKUP(B91,'出力シート（主要）'!$B$20:$D$879,2,FALSE))</f>
        <v/>
      </c>
      <c r="D91" s="108" t="str">
        <f>IF(B91 = "", "",VLOOKUP(B91,'出力シート（主要）'!$B$20:$K$879,4,FALSE))</f>
        <v/>
      </c>
      <c r="E91" s="111" t="str">
        <f>IF(B91="", "", VLOOKUP(B91,計算シート!FR:FS,2,FALSE))</f>
        <v/>
      </c>
      <c r="F91" s="122"/>
      <c r="G91" s="84"/>
    </row>
    <row r="92" spans="2:7" x14ac:dyDescent="0.45">
      <c r="B92" s="55"/>
      <c r="C92" s="112" t="str">
        <f>IF(B92 = "","", VLOOKUP(B92,'出力シート（主要）'!$B$20:$D$879,2,FALSE))</f>
        <v/>
      </c>
      <c r="D92" s="108" t="str">
        <f>IF(B92 = "", "",VLOOKUP(B92,'出力シート（主要）'!$B$20:$K$879,4,FALSE))</f>
        <v/>
      </c>
      <c r="E92" s="111" t="str">
        <f>IF(B92="", "", VLOOKUP(B92,計算シート!FR:FS,2,FALSE))</f>
        <v/>
      </c>
      <c r="F92" s="122"/>
      <c r="G92" s="84"/>
    </row>
    <row r="93" spans="2:7" x14ac:dyDescent="0.45">
      <c r="B93" s="55"/>
      <c r="C93" s="112" t="str">
        <f>IF(B93 = "","", VLOOKUP(B93,'出力シート（主要）'!$B$20:$D$879,2,FALSE))</f>
        <v/>
      </c>
      <c r="D93" s="108" t="str">
        <f>IF(B93 = "", "",VLOOKUP(B93,'出力シート（主要）'!$B$20:$K$879,4,FALSE))</f>
        <v/>
      </c>
      <c r="E93" s="111" t="str">
        <f>IF(B93="", "", VLOOKUP(B93,計算シート!FR:FS,2,FALSE))</f>
        <v/>
      </c>
      <c r="F93" s="122"/>
      <c r="G93" s="84"/>
    </row>
    <row r="94" spans="2:7" x14ac:dyDescent="0.45">
      <c r="B94" s="55"/>
      <c r="C94" s="112" t="str">
        <f>IF(B94 = "","", VLOOKUP(B94,'出力シート（主要）'!$B$20:$D$879,2,FALSE))</f>
        <v/>
      </c>
      <c r="D94" s="108" t="str">
        <f>IF(B94 = "", "",VLOOKUP(B94,'出力シート（主要）'!$B$20:$K$879,4,FALSE))</f>
        <v/>
      </c>
      <c r="E94" s="111" t="str">
        <f>IF(B94="", "", VLOOKUP(B94,計算シート!FR:FS,2,FALSE))</f>
        <v/>
      </c>
      <c r="F94" s="122"/>
      <c r="G94" s="84"/>
    </row>
    <row r="95" spans="2:7" x14ac:dyDescent="0.45">
      <c r="B95" s="55"/>
      <c r="C95" s="112" t="str">
        <f>IF(B95 = "","", VLOOKUP(B95,'出力シート（主要）'!$B$20:$D$879,2,FALSE))</f>
        <v/>
      </c>
      <c r="D95" s="108" t="str">
        <f>IF(B95 = "", "",VLOOKUP(B95,'出力シート（主要）'!$B$20:$K$879,4,FALSE))</f>
        <v/>
      </c>
      <c r="E95" s="111" t="str">
        <f>IF(B95="", "", VLOOKUP(B95,計算シート!FR:FS,2,FALSE))</f>
        <v/>
      </c>
      <c r="F95" s="122"/>
      <c r="G95" s="84"/>
    </row>
    <row r="96" spans="2:7" x14ac:dyDescent="0.45">
      <c r="B96" s="55"/>
      <c r="C96" s="112" t="str">
        <f>IF(B96 = "","", VLOOKUP(B96,'出力シート（主要）'!$B$20:$D$879,2,FALSE))</f>
        <v/>
      </c>
      <c r="D96" s="108" t="str">
        <f>IF(B96 = "", "",VLOOKUP(B96,'出力シート（主要）'!$B$20:$K$879,4,FALSE))</f>
        <v/>
      </c>
      <c r="E96" s="111" t="str">
        <f>IF(B96="", "", VLOOKUP(B96,計算シート!FR:FS,2,FALSE))</f>
        <v/>
      </c>
      <c r="F96" s="122"/>
      <c r="G96" s="84"/>
    </row>
    <row r="97" spans="2:7" x14ac:dyDescent="0.45">
      <c r="B97" s="55"/>
      <c r="C97" s="112" t="str">
        <f>IF(B97 = "","", VLOOKUP(B97,'出力シート（主要）'!$B$20:$D$879,2,FALSE))</f>
        <v/>
      </c>
      <c r="D97" s="108" t="str">
        <f>IF(B97 = "", "",VLOOKUP(B97,'出力シート（主要）'!$B$20:$K$879,4,FALSE))</f>
        <v/>
      </c>
      <c r="E97" s="111" t="str">
        <f>IF(B97="", "", VLOOKUP(B97,計算シート!FR:FS,2,FALSE))</f>
        <v/>
      </c>
      <c r="F97" s="122"/>
      <c r="G97" s="84"/>
    </row>
    <row r="98" spans="2:7" x14ac:dyDescent="0.45">
      <c r="B98" s="55"/>
      <c r="C98" s="112" t="str">
        <f>IF(B98 = "","", VLOOKUP(B98,'出力シート（主要）'!$B$20:$D$879,2,FALSE))</f>
        <v/>
      </c>
      <c r="D98" s="108" t="str">
        <f>IF(B98 = "", "",VLOOKUP(B98,'出力シート（主要）'!$B$20:$K$879,4,FALSE))</f>
        <v/>
      </c>
      <c r="E98" s="111" t="str">
        <f>IF(B98="", "", VLOOKUP(B98,計算シート!FR:FS,2,FALSE))</f>
        <v/>
      </c>
      <c r="F98" s="122"/>
      <c r="G98" s="84"/>
    </row>
    <row r="99" spans="2:7" x14ac:dyDescent="0.45">
      <c r="B99" s="55"/>
      <c r="C99" s="112" t="str">
        <f>IF(B99 = "","", VLOOKUP(B99,'出力シート（主要）'!$B$20:$D$879,2,FALSE))</f>
        <v/>
      </c>
      <c r="D99" s="108" t="str">
        <f>IF(B99 = "", "",VLOOKUP(B99,'出力シート（主要）'!$B$20:$K$879,4,FALSE))</f>
        <v/>
      </c>
      <c r="E99" s="111" t="str">
        <f>IF(B99="", "", VLOOKUP(B99,計算シート!FR:FS,2,FALSE))</f>
        <v/>
      </c>
      <c r="F99" s="122"/>
      <c r="G99" s="84"/>
    </row>
    <row r="100" spans="2:7" ht="19.5" thickBot="1" x14ac:dyDescent="0.5">
      <c r="B100" s="55"/>
      <c r="C100" s="112" t="str">
        <f>IF(B100 = "","", VLOOKUP(B100,'出力シート（主要）'!$B$20:$D$879,2,FALSE))</f>
        <v/>
      </c>
      <c r="D100" s="108" t="str">
        <f>IF(B100 = "", "",VLOOKUP(B100,'出力シート（主要）'!$B$20:$K$879,4,FALSE))</f>
        <v/>
      </c>
      <c r="E100" s="111" t="str">
        <f>IF(B100="", "", VLOOKUP(B100,計算シート!FR:FS,2,FALSE))</f>
        <v/>
      </c>
      <c r="F100" s="123"/>
      <c r="G100" s="84"/>
    </row>
    <row r="101" spans="2:7" x14ac:dyDescent="0.45">
      <c r="C101" s="2"/>
      <c r="E101" s="2"/>
      <c r="F101" s="2"/>
    </row>
  </sheetData>
  <mergeCells count="2">
    <mergeCell ref="B1:D1"/>
    <mergeCell ref="E1:J2"/>
  </mergeCells>
  <phoneticPr fontId="11"/>
  <pageMargins left="0.7" right="0.7" top="0.75" bottom="0.75" header="0.3" footer="0.3"/>
  <pageSetup paperSize="9" scale="79" fitToHeight="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O174"/>
  <sheetViews>
    <sheetView zoomScale="80" zoomScaleNormal="80" workbookViewId="0">
      <selection activeCell="F15" sqref="F15"/>
    </sheetView>
  </sheetViews>
  <sheetFormatPr defaultColWidth="9" defaultRowHeight="18.75" x14ac:dyDescent="0.45"/>
  <cols>
    <col min="1" max="1" width="24.625" style="1" customWidth="1"/>
    <col min="2" max="2" width="11.625" style="1" hidden="1" customWidth="1"/>
    <col min="3" max="3" width="28.875" style="1" customWidth="1"/>
    <col min="4" max="4" width="28.25" style="1" customWidth="1"/>
    <col min="5" max="5" width="12" style="1" customWidth="1"/>
    <col min="6" max="6" width="14.375" style="1" customWidth="1"/>
    <col min="7" max="7" width="30.75" style="1" customWidth="1"/>
    <col min="8" max="8" width="19.375" style="1" customWidth="1"/>
    <col min="9" max="9" width="15.5" style="1" customWidth="1"/>
    <col min="10" max="10" width="24.25" style="1" customWidth="1"/>
    <col min="11" max="13" width="9" style="1"/>
    <col min="14" max="14" width="46.375" style="1" customWidth="1"/>
    <col min="15" max="16384" width="9" style="1"/>
  </cols>
  <sheetData>
    <row r="1" spans="1:9" ht="29.25" customHeight="1" x14ac:dyDescent="0.45">
      <c r="A1" s="688" t="s">
        <v>120</v>
      </c>
      <c r="B1" s="688"/>
      <c r="C1" s="688"/>
      <c r="D1" s="688"/>
    </row>
    <row r="2" spans="1:9" ht="20.25" customHeight="1" x14ac:dyDescent="0.45">
      <c r="A2" s="73" t="s">
        <v>118</v>
      </c>
      <c r="B2" s="74"/>
      <c r="C2" s="679" t="s">
        <v>121</v>
      </c>
      <c r="D2" s="679" t="s">
        <v>122</v>
      </c>
      <c r="E2" s="689" t="s">
        <v>123</v>
      </c>
      <c r="F2" s="689"/>
      <c r="G2" s="689"/>
      <c r="H2" s="686" t="s">
        <v>217</v>
      </c>
      <c r="I2" s="687" t="s">
        <v>218</v>
      </c>
    </row>
    <row r="3" spans="1:9" x14ac:dyDescent="0.45">
      <c r="A3" s="75" t="s">
        <v>149</v>
      </c>
      <c r="B3" s="76"/>
      <c r="C3" s="679"/>
      <c r="D3" s="679"/>
      <c r="E3" s="22" t="s">
        <v>71</v>
      </c>
      <c r="F3" s="19" t="s">
        <v>7</v>
      </c>
      <c r="G3" s="22" t="s">
        <v>8</v>
      </c>
      <c r="H3" s="686"/>
      <c r="I3" s="687"/>
    </row>
    <row r="4" spans="1:9" x14ac:dyDescent="0.45">
      <c r="A4" s="77" t="s">
        <v>150</v>
      </c>
      <c r="B4" s="78"/>
      <c r="C4" s="99" t="str">
        <f>IF(入力シート!$E$11=選択肢!$A$4, C77, IF(入力シート!$E$11=選択肢!$A$5,C80,C83))</f>
        <v>フロアブル剤等</v>
      </c>
      <c r="D4" s="99" t="str">
        <f t="shared" ref="D4:D9" si="0">IF($D$16="Yes",D52,D19)</f>
        <v>液剤_水稲</v>
      </c>
      <c r="E4" s="3" t="s">
        <v>190</v>
      </c>
      <c r="F4" s="10" t="s">
        <v>37</v>
      </c>
      <c r="G4" s="23" t="s">
        <v>34</v>
      </c>
      <c r="H4" s="87" t="s">
        <v>57</v>
      </c>
      <c r="I4" s="88" t="s">
        <v>69</v>
      </c>
    </row>
    <row r="5" spans="1:9" x14ac:dyDescent="0.45">
      <c r="A5" s="77" t="s">
        <v>151</v>
      </c>
      <c r="B5" s="78"/>
      <c r="C5" s="99" t="str">
        <f>IF(入力シート!$E$11=選択肢!$A$4, C78, IF(入力シート!$E$11=選択肢!$A$5,C81,C84))</f>
        <v>乳剤等</v>
      </c>
      <c r="D5" s="99" t="str">
        <f t="shared" si="0"/>
        <v>液剤_水稲_育苗箱</v>
      </c>
      <c r="E5" s="3" t="s">
        <v>36</v>
      </c>
      <c r="G5" s="3" t="s">
        <v>35</v>
      </c>
      <c r="H5" s="87" t="s">
        <v>58</v>
      </c>
      <c r="I5" s="88" t="s">
        <v>72</v>
      </c>
    </row>
    <row r="6" spans="1:9" x14ac:dyDescent="0.45">
      <c r="A6" s="77" t="s">
        <v>152</v>
      </c>
      <c r="B6" s="78"/>
      <c r="C6" s="99" t="str">
        <f>IF(入力シート!$E$11=選択肢!$A$4, C79, IF(入力シート!$E$11=選択肢!$A$5,C82,C85))</f>
        <v>調製作業による暴露なし</v>
      </c>
      <c r="D6" s="121" t="str">
        <f t="shared" si="0"/>
        <v>液剤_野菜（立体）</v>
      </c>
      <c r="G6" s="3" t="s">
        <v>214</v>
      </c>
      <c r="H6" s="87" t="s">
        <v>59</v>
      </c>
      <c r="I6" s="88" t="s">
        <v>51</v>
      </c>
    </row>
    <row r="7" spans="1:9" x14ac:dyDescent="0.45">
      <c r="C7" s="86"/>
      <c r="D7" s="99" t="str">
        <f t="shared" si="0"/>
        <v>液剤_野菜（平面）</v>
      </c>
      <c r="E7" s="86"/>
      <c r="G7" s="3" t="s">
        <v>98</v>
      </c>
      <c r="H7" s="87" t="s">
        <v>46</v>
      </c>
      <c r="I7" s="88" t="s">
        <v>160</v>
      </c>
    </row>
    <row r="8" spans="1:9" x14ac:dyDescent="0.45">
      <c r="C8" s="86"/>
      <c r="D8" s="99" t="str">
        <f t="shared" si="0"/>
        <v>液剤_果樹（立体）</v>
      </c>
      <c r="E8" s="86"/>
      <c r="H8" s="87" t="s">
        <v>48</v>
      </c>
      <c r="I8" s="88" t="s">
        <v>38</v>
      </c>
    </row>
    <row r="9" spans="1:9" x14ac:dyDescent="0.45">
      <c r="C9" s="86"/>
      <c r="D9" s="23" t="str">
        <f t="shared" si="0"/>
        <v>液剤_果樹（立体）_キャビンSS</v>
      </c>
      <c r="H9" s="87" t="s">
        <v>49</v>
      </c>
      <c r="I9" s="88" t="s">
        <v>41</v>
      </c>
    </row>
    <row r="10" spans="1:9" ht="37.5" x14ac:dyDescent="0.45">
      <c r="C10" s="86"/>
      <c r="D10" s="99" t="str">
        <f>IF($D$16="Yes"," ",D25)</f>
        <v>液剤_果樹（棚）</v>
      </c>
      <c r="H10" s="87" t="s">
        <v>50</v>
      </c>
      <c r="I10" s="88" t="s">
        <v>60</v>
      </c>
    </row>
    <row r="11" spans="1:9" s="98" customFormat="1" x14ac:dyDescent="0.45">
      <c r="C11" s="86"/>
      <c r="D11" s="172" t="str">
        <f t="shared" ref="D11:D13" si="1">IF($D$16="Yes"," ",D26)</f>
        <v>液剤_果樹（棚）_キャビンSS</v>
      </c>
      <c r="H11" s="87" t="s">
        <v>52</v>
      </c>
      <c r="I11" s="517"/>
    </row>
    <row r="12" spans="1:9" s="98" customFormat="1" x14ac:dyDescent="0.45">
      <c r="C12" s="86"/>
      <c r="D12" s="172" t="str">
        <f t="shared" si="1"/>
        <v>液剤_芝</v>
      </c>
      <c r="H12" s="87" t="s">
        <v>53</v>
      </c>
      <c r="I12" s="517"/>
    </row>
    <row r="13" spans="1:9" s="98" customFormat="1" x14ac:dyDescent="0.45">
      <c r="C13" s="86"/>
      <c r="D13" s="172" t="str">
        <f t="shared" si="1"/>
        <v>液剤_無人航空機</v>
      </c>
      <c r="H13" s="87" t="s">
        <v>55</v>
      </c>
      <c r="I13" s="517"/>
    </row>
    <row r="14" spans="1:9" x14ac:dyDescent="0.45">
      <c r="D14" s="99" t="str">
        <f>IF($D$16="Yes",D59,D29)</f>
        <v>散布による暴露なし</v>
      </c>
      <c r="H14" s="87" t="s">
        <v>47</v>
      </c>
    </row>
    <row r="15" spans="1:9" ht="56.25" x14ac:dyDescent="0.45">
      <c r="C15" s="86"/>
      <c r="D15" s="86"/>
      <c r="H15" s="87" t="s">
        <v>54</v>
      </c>
    </row>
    <row r="16" spans="1:9" x14ac:dyDescent="0.45">
      <c r="C16" s="86" t="s">
        <v>1192</v>
      </c>
      <c r="D16" s="86" t="str">
        <f>IF(計算シート!D2=1, "Yes", "No")</f>
        <v>No</v>
      </c>
      <c r="H16" s="87" t="s">
        <v>56</v>
      </c>
    </row>
    <row r="17" spans="3:8" x14ac:dyDescent="0.45">
      <c r="C17" s="107"/>
      <c r="D17" s="86"/>
      <c r="H17" s="87" t="s">
        <v>39</v>
      </c>
    </row>
    <row r="18" spans="3:8" ht="37.5" x14ac:dyDescent="0.45">
      <c r="C18" s="86"/>
      <c r="D18" s="103" t="s">
        <v>122</v>
      </c>
      <c r="H18" s="87" t="s">
        <v>40</v>
      </c>
    </row>
    <row r="19" spans="3:8" x14ac:dyDescent="0.45">
      <c r="C19" s="86"/>
      <c r="D19" s="99" t="str">
        <f>IF(入力シート!$E$11=$A$4,D42,D31)</f>
        <v>液剤_水稲</v>
      </c>
      <c r="H19" s="85" t="s">
        <v>42</v>
      </c>
    </row>
    <row r="20" spans="3:8" x14ac:dyDescent="0.45">
      <c r="C20" s="86"/>
      <c r="D20" s="99" t="str">
        <f>IF(入力シート!$E$11=$A$4,D43,D32)</f>
        <v>液剤_水稲_育苗箱</v>
      </c>
      <c r="H20" s="85" t="s">
        <v>43</v>
      </c>
    </row>
    <row r="21" spans="3:8" x14ac:dyDescent="0.45">
      <c r="C21" s="86"/>
      <c r="D21" s="99" t="str">
        <f>IF(入力シート!$E$11=$A$4,D44,D33)</f>
        <v>液剤_野菜（立体）</v>
      </c>
      <c r="H21" s="85" t="s">
        <v>44</v>
      </c>
    </row>
    <row r="22" spans="3:8" x14ac:dyDescent="0.45">
      <c r="C22" s="86"/>
      <c r="D22" s="99" t="str">
        <f>IF(入力シート!$E$11=$A$4,D45,D34)</f>
        <v>液剤_野菜（平面）</v>
      </c>
      <c r="H22" s="85" t="s">
        <v>45</v>
      </c>
    </row>
    <row r="23" spans="3:8" x14ac:dyDescent="0.45">
      <c r="C23" s="86"/>
      <c r="D23" s="99" t="str">
        <f>IF(入力シート!$E$11=$A$4,D46,D35)</f>
        <v>液剤_果樹（立体）</v>
      </c>
      <c r="H23" s="85" t="s">
        <v>61</v>
      </c>
    </row>
    <row r="24" spans="3:8" x14ac:dyDescent="0.45">
      <c r="C24" s="86"/>
      <c r="D24" s="99" t="str">
        <f>IF(入力シート!$E$11=$A$4,D47,D36)</f>
        <v>液剤_果樹（立体）_キャビンSS</v>
      </c>
      <c r="H24" s="85" t="s">
        <v>62</v>
      </c>
    </row>
    <row r="25" spans="3:8" x14ac:dyDescent="0.45">
      <c r="C25" s="86"/>
      <c r="D25" s="99" t="str">
        <f>IF(入力シート!$E$11=$A$4,D48,D37)</f>
        <v>液剤_果樹（棚）</v>
      </c>
    </row>
    <row r="26" spans="3:8" s="98" customFormat="1" x14ac:dyDescent="0.45">
      <c r="C26" s="86"/>
      <c r="D26" s="172" t="str">
        <f>IF(IF(入力シート!$E$11=$A$4,$D$49,D38)=0, "", IF(入力シート!$E$11=$A$4,$D$49,D38))</f>
        <v>液剤_果樹（棚）_キャビンSS</v>
      </c>
    </row>
    <row r="27" spans="3:8" s="98" customFormat="1" x14ac:dyDescent="0.45">
      <c r="C27" s="86"/>
      <c r="D27" s="172" t="str">
        <f>IF(IF(入力シート!$E$11=$A$4,$D$49,D39)=0, "", IF(入力シート!$E$11=$A$4,$D$49,D39))</f>
        <v>液剤_芝</v>
      </c>
    </row>
    <row r="28" spans="3:8" s="98" customFormat="1" x14ac:dyDescent="0.45">
      <c r="C28" s="86"/>
      <c r="D28" s="172" t="str">
        <f>IF(IF(入力シート!$E$11=$A$4,$D$49,D40)=0, "", IF(入力シート!$E$11=$A$4,$D$49,D40))</f>
        <v>液剤_無人航空機</v>
      </c>
    </row>
    <row r="29" spans="3:8" x14ac:dyDescent="0.45">
      <c r="C29" s="86"/>
      <c r="D29" s="99" t="str">
        <f>IF(IF(入力シート!$E$11=$A$4,D49,D41)=0, "", IF(入力シート!$E$11=$A$4,D49,D41))</f>
        <v>散布による暴露なし</v>
      </c>
    </row>
    <row r="30" spans="3:8" x14ac:dyDescent="0.45">
      <c r="C30" s="86" t="s">
        <v>1191</v>
      </c>
      <c r="D30" s="86"/>
    </row>
    <row r="31" spans="3:8" x14ac:dyDescent="0.45">
      <c r="C31" s="681" t="s">
        <v>1195</v>
      </c>
      <c r="D31" s="3" t="s">
        <v>18</v>
      </c>
    </row>
    <row r="32" spans="3:8" x14ac:dyDescent="0.45">
      <c r="C32" s="684"/>
      <c r="D32" s="3" t="s">
        <v>16</v>
      </c>
    </row>
    <row r="33" spans="3:8" x14ac:dyDescent="0.45">
      <c r="C33" s="684"/>
      <c r="D33" s="3" t="s">
        <v>17</v>
      </c>
      <c r="H33" s="98"/>
    </row>
    <row r="34" spans="3:8" x14ac:dyDescent="0.45">
      <c r="C34" s="684"/>
      <c r="D34" s="3" t="s">
        <v>19</v>
      </c>
    </row>
    <row r="35" spans="3:8" x14ac:dyDescent="0.45">
      <c r="C35" s="684"/>
      <c r="D35" s="3" t="s">
        <v>20</v>
      </c>
      <c r="H35" s="98"/>
    </row>
    <row r="36" spans="3:8" s="98" customFormat="1" x14ac:dyDescent="0.45">
      <c r="C36" s="684"/>
      <c r="D36" s="3" t="s">
        <v>1543</v>
      </c>
      <c r="H36" s="1"/>
    </row>
    <row r="37" spans="3:8" x14ac:dyDescent="0.45">
      <c r="C37" s="684"/>
      <c r="D37" s="3" t="s">
        <v>21</v>
      </c>
      <c r="H37" s="98"/>
    </row>
    <row r="38" spans="3:8" s="98" customFormat="1" x14ac:dyDescent="0.45">
      <c r="C38" s="684"/>
      <c r="D38" s="3" t="s">
        <v>1544</v>
      </c>
      <c r="H38" s="1"/>
    </row>
    <row r="39" spans="3:8" x14ac:dyDescent="0.45">
      <c r="C39" s="684"/>
      <c r="D39" s="3" t="s">
        <v>22</v>
      </c>
    </row>
    <row r="40" spans="3:8" s="98" customFormat="1" x14ac:dyDescent="0.45">
      <c r="C40" s="684"/>
      <c r="D40" s="172" t="s">
        <v>1545</v>
      </c>
      <c r="H40" s="1"/>
    </row>
    <row r="41" spans="3:8" x14ac:dyDescent="0.45">
      <c r="C41" s="685"/>
      <c r="D41" s="3" t="s">
        <v>1385</v>
      </c>
    </row>
    <row r="42" spans="3:8" x14ac:dyDescent="0.45">
      <c r="C42" s="682" t="s">
        <v>1196</v>
      </c>
      <c r="D42" s="3" t="s">
        <v>23</v>
      </c>
    </row>
    <row r="43" spans="3:8" x14ac:dyDescent="0.45">
      <c r="C43" s="684"/>
      <c r="D43" s="3" t="s">
        <v>24</v>
      </c>
    </row>
    <row r="44" spans="3:8" x14ac:dyDescent="0.45">
      <c r="C44" s="684"/>
      <c r="D44" s="3" t="s">
        <v>25</v>
      </c>
    </row>
    <row r="45" spans="3:8" x14ac:dyDescent="0.45">
      <c r="C45" s="684"/>
      <c r="D45" s="3" t="s">
        <v>26</v>
      </c>
    </row>
    <row r="46" spans="3:8" x14ac:dyDescent="0.45">
      <c r="C46" s="684"/>
      <c r="D46" s="3" t="s">
        <v>28</v>
      </c>
    </row>
    <row r="47" spans="3:8" x14ac:dyDescent="0.45">
      <c r="C47" s="684"/>
      <c r="D47" s="3" t="s">
        <v>27</v>
      </c>
    </row>
    <row r="48" spans="3:8" x14ac:dyDescent="0.45">
      <c r="C48" s="685"/>
      <c r="D48" s="3" t="s">
        <v>1385</v>
      </c>
    </row>
    <row r="49" spans="3:8" x14ac:dyDescent="0.45">
      <c r="H49" s="98"/>
    </row>
    <row r="50" spans="3:8" x14ac:dyDescent="0.45">
      <c r="C50" s="98"/>
      <c r="D50" s="686" t="s">
        <v>122</v>
      </c>
    </row>
    <row r="51" spans="3:8" x14ac:dyDescent="0.45">
      <c r="C51" s="98"/>
      <c r="D51" s="686"/>
    </row>
    <row r="52" spans="3:8" s="98" customFormat="1" x14ac:dyDescent="0.45">
      <c r="D52" s="99" t="str">
        <f>IF(入力シート!$E$11=$A$4,D70,D62)</f>
        <v>液剤_水稲</v>
      </c>
      <c r="H52" s="1"/>
    </row>
    <row r="53" spans="3:8" x14ac:dyDescent="0.45">
      <c r="C53" s="98"/>
      <c r="D53" s="99" t="str">
        <f>IF(入力シート!$E$11=$A$4,D71,D63)</f>
        <v>液剤_野菜（平面）</v>
      </c>
    </row>
    <row r="54" spans="3:8" x14ac:dyDescent="0.45">
      <c r="C54" s="98"/>
      <c r="D54" s="99" t="str">
        <f>IF(入力シート!$E$11=$A$4,D72,D64)</f>
        <v>液剤_芝</v>
      </c>
    </row>
    <row r="55" spans="3:8" x14ac:dyDescent="0.45">
      <c r="C55" s="98"/>
      <c r="D55" s="99" t="str">
        <f>IF(IF(入力シート!$E$11=$A$4,D73,D65)=0, "", IF(入力シート!$E$11=$A$4,D73,D65))</f>
        <v>液剤_無人航空機</v>
      </c>
    </row>
    <row r="56" spans="3:8" x14ac:dyDescent="0.45">
      <c r="C56" s="98"/>
      <c r="D56" s="99" t="str">
        <f>IF(IF(入力シート!$E$11=$A$4,D74,D66)=0, "", IF(入力シート!$E$11=$A$4,D74,D66))</f>
        <v>散布による暴露なし</v>
      </c>
    </row>
    <row r="57" spans="3:8" x14ac:dyDescent="0.45">
      <c r="C57" s="98"/>
      <c r="D57" s="99" t="str">
        <f>IF(IF(入力シート!$E$11=$A$4,D75,D67)=0, "", IF(入力シート!$E$11=$A$4,D75,D67))</f>
        <v/>
      </c>
    </row>
    <row r="58" spans="3:8" x14ac:dyDescent="0.45">
      <c r="C58" s="98"/>
      <c r="D58" s="99" t="str">
        <f>IF(IF(入力シート!$E$11=$A$4,D76,D68)=0, "", IF(入力シート!$E$11=$A$4,D76,D68))</f>
        <v/>
      </c>
    </row>
    <row r="59" spans="3:8" x14ac:dyDescent="0.45">
      <c r="C59" s="98"/>
      <c r="D59" s="99" t="str">
        <f>IF(IF(入力シート!$E$11=$A$4,D77,D69)=0, "", IF(入力シート!$E$11=$A$4,D77,D69))</f>
        <v/>
      </c>
    </row>
    <row r="60" spans="3:8" x14ac:dyDescent="0.45">
      <c r="D60" s="105"/>
    </row>
    <row r="61" spans="3:8" x14ac:dyDescent="0.45">
      <c r="C61" s="104" t="s">
        <v>1190</v>
      </c>
      <c r="D61" s="106"/>
    </row>
    <row r="62" spans="3:8" ht="18.75" customHeight="1" x14ac:dyDescent="0.45">
      <c r="C62" s="681" t="s">
        <v>1193</v>
      </c>
      <c r="D62" s="99" t="s">
        <v>18</v>
      </c>
    </row>
    <row r="63" spans="3:8" x14ac:dyDescent="0.45">
      <c r="C63" s="682"/>
      <c r="D63" s="99" t="s">
        <v>19</v>
      </c>
    </row>
    <row r="64" spans="3:8" x14ac:dyDescent="0.45">
      <c r="C64" s="682"/>
      <c r="D64" s="99" t="s">
        <v>22</v>
      </c>
    </row>
    <row r="65" spans="1:8" x14ac:dyDescent="0.45">
      <c r="C65" s="682"/>
      <c r="D65" s="99" t="s">
        <v>1546</v>
      </c>
    </row>
    <row r="66" spans="1:8" x14ac:dyDescent="0.45">
      <c r="A66" s="98"/>
      <c r="B66" s="98"/>
      <c r="C66" s="682"/>
      <c r="D66" s="172" t="s">
        <v>1385</v>
      </c>
    </row>
    <row r="67" spans="1:8" x14ac:dyDescent="0.45">
      <c r="A67" s="98"/>
      <c r="B67" s="98"/>
      <c r="C67" s="682"/>
      <c r="D67" s="99"/>
    </row>
    <row r="68" spans="1:8" x14ac:dyDescent="0.45">
      <c r="A68" s="98"/>
      <c r="B68" s="98"/>
      <c r="C68" s="682"/>
      <c r="D68" s="99"/>
    </row>
    <row r="69" spans="1:8" x14ac:dyDescent="0.45">
      <c r="A69" s="98"/>
      <c r="B69" s="98"/>
      <c r="C69" s="683"/>
      <c r="D69" s="99"/>
    </row>
    <row r="70" spans="1:8" x14ac:dyDescent="0.45">
      <c r="C70" s="681" t="s">
        <v>1194</v>
      </c>
      <c r="D70" s="99" t="s">
        <v>25</v>
      </c>
    </row>
    <row r="71" spans="1:8" x14ac:dyDescent="0.45">
      <c r="C71" s="684"/>
      <c r="D71" s="99" t="s">
        <v>27</v>
      </c>
    </row>
    <row r="72" spans="1:8" x14ac:dyDescent="0.45">
      <c r="C72" s="685"/>
      <c r="D72" s="99" t="s">
        <v>1385</v>
      </c>
    </row>
    <row r="75" spans="1:8" x14ac:dyDescent="0.45">
      <c r="C75" s="679" t="s">
        <v>121</v>
      </c>
      <c r="H75" s="98"/>
    </row>
    <row r="76" spans="1:8" x14ac:dyDescent="0.45">
      <c r="C76" s="679"/>
      <c r="H76" s="98"/>
    </row>
    <row r="77" spans="1:8" ht="20.25" customHeight="1" x14ac:dyDescent="0.45">
      <c r="A77" s="681" t="s">
        <v>1197</v>
      </c>
      <c r="C77" s="99" t="s">
        <v>29</v>
      </c>
      <c r="H77" s="98"/>
    </row>
    <row r="78" spans="1:8" s="98" customFormat="1" ht="20.25" customHeight="1" x14ac:dyDescent="0.45">
      <c r="A78" s="682"/>
      <c r="C78" s="99" t="s">
        <v>1386</v>
      </c>
    </row>
    <row r="79" spans="1:8" s="98" customFormat="1" ht="20.25" customHeight="1" x14ac:dyDescent="0.45">
      <c r="A79" s="683"/>
      <c r="C79" s="99" t="str">
        <f>""</f>
        <v/>
      </c>
    </row>
    <row r="80" spans="1:8" s="98" customFormat="1" ht="19.5" customHeight="1" x14ac:dyDescent="0.45">
      <c r="A80" s="680" t="s">
        <v>1199</v>
      </c>
      <c r="C80" s="99" t="s">
        <v>31</v>
      </c>
      <c r="H80" s="1"/>
    </row>
    <row r="81" spans="1:13" s="98" customFormat="1" ht="19.5" customHeight="1" x14ac:dyDescent="0.45">
      <c r="A81" s="680"/>
      <c r="C81" s="99" t="s">
        <v>30</v>
      </c>
      <c r="H81" s="1"/>
    </row>
    <row r="82" spans="1:13" s="98" customFormat="1" x14ac:dyDescent="0.45">
      <c r="A82" s="680"/>
      <c r="C82" s="99" t="s">
        <v>1386</v>
      </c>
      <c r="H82" s="1"/>
    </row>
    <row r="83" spans="1:13" x14ac:dyDescent="0.45">
      <c r="A83" s="680" t="s">
        <v>1198</v>
      </c>
      <c r="C83" s="99" t="s">
        <v>32</v>
      </c>
    </row>
    <row r="84" spans="1:13" x14ac:dyDescent="0.45">
      <c r="A84" s="680"/>
      <c r="C84" s="99" t="s">
        <v>33</v>
      </c>
    </row>
    <row r="85" spans="1:13" x14ac:dyDescent="0.45">
      <c r="A85" s="680"/>
      <c r="C85" s="99" t="s">
        <v>1386</v>
      </c>
    </row>
    <row r="88" spans="1:13" s="116" customFormat="1" x14ac:dyDescent="0.45">
      <c r="A88" s="116" t="s">
        <v>1204</v>
      </c>
    </row>
    <row r="91" spans="1:13" x14ac:dyDescent="0.45">
      <c r="A91" s="99" t="s">
        <v>1203</v>
      </c>
      <c r="D91" s="3" t="s">
        <v>18</v>
      </c>
      <c r="J91" s="1" t="str">
        <f>$A$91&amp;D91</f>
        <v>製剤: 固体／散布時: 固体液剤_水稲</v>
      </c>
      <c r="K91" s="98"/>
      <c r="L91" s="98"/>
      <c r="M91" s="1">
        <v>1</v>
      </c>
    </row>
    <row r="92" spans="1:13" x14ac:dyDescent="0.45">
      <c r="D92" s="3" t="s">
        <v>16</v>
      </c>
      <c r="J92" s="98" t="str">
        <f t="shared" ref="J92:J100" si="2">$A$91&amp;D92</f>
        <v>製剤: 固体／散布時: 固体液剤_水稲_育苗箱</v>
      </c>
      <c r="K92" s="98"/>
      <c r="L92" s="98"/>
      <c r="M92" s="98">
        <v>1</v>
      </c>
    </row>
    <row r="93" spans="1:13" x14ac:dyDescent="0.45">
      <c r="D93" s="3" t="s">
        <v>17</v>
      </c>
      <c r="J93" s="98" t="str">
        <f t="shared" si="2"/>
        <v>製剤: 固体／散布時: 固体液剤_野菜（立体）</v>
      </c>
      <c r="K93" s="98"/>
      <c r="L93" s="98"/>
      <c r="M93" s="98">
        <v>1</v>
      </c>
    </row>
    <row r="94" spans="1:13" x14ac:dyDescent="0.45">
      <c r="D94" s="3" t="s">
        <v>19</v>
      </c>
      <c r="J94" s="98" t="str">
        <f t="shared" si="2"/>
        <v>製剤: 固体／散布時: 固体液剤_野菜（平面）</v>
      </c>
      <c r="K94" s="98"/>
      <c r="L94" s="98"/>
      <c r="M94" s="98">
        <v>1</v>
      </c>
    </row>
    <row r="95" spans="1:13" x14ac:dyDescent="0.45">
      <c r="D95" s="3" t="s">
        <v>20</v>
      </c>
      <c r="J95" s="98" t="str">
        <f t="shared" si="2"/>
        <v>製剤: 固体／散布時: 固体液剤_果樹（立体）</v>
      </c>
      <c r="K95" s="98"/>
      <c r="L95" s="98"/>
      <c r="M95" s="98">
        <v>1</v>
      </c>
    </row>
    <row r="96" spans="1:13" s="8" customFormat="1" x14ac:dyDescent="0.45">
      <c r="D96" s="518" t="s">
        <v>1547</v>
      </c>
      <c r="J96" s="8" t="str">
        <f t="shared" si="2"/>
        <v>製剤: 固体／散布時: 固体液剤_果樹（立体）_キャビンSS</v>
      </c>
      <c r="M96" s="8">
        <v>1</v>
      </c>
    </row>
    <row r="97" spans="1:13" x14ac:dyDescent="0.45">
      <c r="D97" s="3" t="s">
        <v>21</v>
      </c>
      <c r="J97" s="98" t="str">
        <f t="shared" si="2"/>
        <v>製剤: 固体／散布時: 固体液剤_果樹（棚）</v>
      </c>
      <c r="K97" s="98"/>
      <c r="L97" s="98"/>
      <c r="M97" s="98">
        <v>1</v>
      </c>
    </row>
    <row r="98" spans="1:13" s="8" customFormat="1" x14ac:dyDescent="0.45">
      <c r="D98" s="518" t="s">
        <v>1548</v>
      </c>
      <c r="J98" s="8" t="str">
        <f>$A$91&amp;D98</f>
        <v>製剤: 固体／散布時: 固体液剤_果樹（棚）_キャビンSS</v>
      </c>
      <c r="M98" s="8">
        <v>1</v>
      </c>
    </row>
    <row r="99" spans="1:13" x14ac:dyDescent="0.45">
      <c r="D99" s="3" t="s">
        <v>22</v>
      </c>
      <c r="J99" s="98" t="str">
        <f t="shared" si="2"/>
        <v>製剤: 固体／散布時: 固体液剤_芝</v>
      </c>
      <c r="K99" s="98"/>
      <c r="L99" s="98"/>
      <c r="M99" s="98">
        <v>1</v>
      </c>
    </row>
    <row r="100" spans="1:13" s="8" customFormat="1" x14ac:dyDescent="0.45">
      <c r="D100" s="518" t="s">
        <v>1549</v>
      </c>
      <c r="J100" s="8" t="str">
        <f t="shared" si="2"/>
        <v>製剤: 固体／散布時: 固体液剤_無人航空機</v>
      </c>
      <c r="M100" s="8">
        <v>1</v>
      </c>
    </row>
    <row r="101" spans="1:13" x14ac:dyDescent="0.45">
      <c r="A101" s="117" t="s">
        <v>151</v>
      </c>
      <c r="D101" s="3" t="s">
        <v>23</v>
      </c>
      <c r="J101" s="98" t="str">
        <f>$A$101&amp;D101</f>
        <v>製剤: 固体／散布時: 液体固形剤（粉剤）_水稲</v>
      </c>
      <c r="K101" s="98"/>
      <c r="L101" s="98"/>
      <c r="M101" s="98">
        <v>1</v>
      </c>
    </row>
    <row r="102" spans="1:13" x14ac:dyDescent="0.45">
      <c r="A102" s="104"/>
      <c r="D102" s="3" t="s">
        <v>24</v>
      </c>
      <c r="J102" s="98" t="str">
        <f t="shared" ref="J102:J106" si="3">$A$101&amp;D102</f>
        <v>製剤: 固体／散布時: 液体固形剤（粉粒剤）_水稲</v>
      </c>
      <c r="K102" s="98"/>
      <c r="L102" s="98"/>
      <c r="M102" s="98">
        <v>1</v>
      </c>
    </row>
    <row r="103" spans="1:13" x14ac:dyDescent="0.45">
      <c r="D103" s="3" t="s">
        <v>25</v>
      </c>
      <c r="J103" s="98" t="str">
        <f t="shared" si="3"/>
        <v>製剤: 固体／散布時: 液体固形剤（粒剤）_水稲</v>
      </c>
      <c r="K103" s="98"/>
      <c r="L103" s="98"/>
      <c r="M103" s="98">
        <v>1</v>
      </c>
    </row>
    <row r="104" spans="1:13" x14ac:dyDescent="0.45">
      <c r="D104" s="3" t="s">
        <v>26</v>
      </c>
      <c r="J104" s="98" t="str">
        <f t="shared" si="3"/>
        <v>製剤: 固体／散布時: 液体固形剤（粒剤）_水稲_育苗箱</v>
      </c>
      <c r="K104" s="98"/>
      <c r="L104" s="98"/>
      <c r="M104" s="98">
        <v>1</v>
      </c>
    </row>
    <row r="105" spans="1:13" x14ac:dyDescent="0.45">
      <c r="D105" s="3" t="s">
        <v>28</v>
      </c>
      <c r="J105" s="98" t="str">
        <f t="shared" si="3"/>
        <v>製剤: 固体／散布時: 液体固形剤（粉剤）_畑作物</v>
      </c>
      <c r="K105" s="98"/>
      <c r="L105" s="98"/>
      <c r="M105" s="98">
        <v>1</v>
      </c>
    </row>
    <row r="106" spans="1:13" x14ac:dyDescent="0.45">
      <c r="D106" s="3" t="s">
        <v>27</v>
      </c>
      <c r="J106" s="98" t="str">
        <f t="shared" si="3"/>
        <v>製剤: 固体／散布時: 液体固形剤（粒剤）_畑作物</v>
      </c>
      <c r="K106" s="98"/>
      <c r="L106" s="98"/>
      <c r="M106" s="98">
        <v>1</v>
      </c>
    </row>
    <row r="107" spans="1:13" x14ac:dyDescent="0.45">
      <c r="A107" s="117" t="s">
        <v>152</v>
      </c>
      <c r="D107" s="3" t="s">
        <v>23</v>
      </c>
      <c r="J107" s="98" t="str">
        <f>$A$107&amp;D107</f>
        <v>製剤: 液体／散布時: 液体固形剤（粉剤）_水稲</v>
      </c>
      <c r="K107" s="98"/>
      <c r="L107" s="98"/>
      <c r="M107" s="98">
        <v>1</v>
      </c>
    </row>
    <row r="108" spans="1:13" x14ac:dyDescent="0.45">
      <c r="D108" s="3" t="s">
        <v>24</v>
      </c>
      <c r="J108" s="98" t="str">
        <f t="shared" ref="J108:J112" si="4">$A$107&amp;D108</f>
        <v>製剤: 液体／散布時: 液体固形剤（粉粒剤）_水稲</v>
      </c>
      <c r="K108" s="98"/>
      <c r="L108" s="98"/>
      <c r="M108" s="98">
        <v>1</v>
      </c>
    </row>
    <row r="109" spans="1:13" x14ac:dyDescent="0.45">
      <c r="D109" s="3" t="s">
        <v>25</v>
      </c>
      <c r="J109" s="98" t="str">
        <f t="shared" si="4"/>
        <v>製剤: 液体／散布時: 液体固形剤（粒剤）_水稲</v>
      </c>
      <c r="K109" s="98"/>
      <c r="L109" s="98"/>
      <c r="M109" s="98">
        <v>1</v>
      </c>
    </row>
    <row r="110" spans="1:13" x14ac:dyDescent="0.45">
      <c r="D110" s="3" t="s">
        <v>26</v>
      </c>
      <c r="J110" s="98" t="str">
        <f t="shared" si="4"/>
        <v>製剤: 液体／散布時: 液体固形剤（粒剤）_水稲_育苗箱</v>
      </c>
      <c r="K110" s="98"/>
      <c r="L110" s="98"/>
      <c r="M110" s="98">
        <v>1</v>
      </c>
    </row>
    <row r="111" spans="1:13" x14ac:dyDescent="0.45">
      <c r="D111" s="3" t="s">
        <v>28</v>
      </c>
      <c r="J111" s="98" t="str">
        <f t="shared" si="4"/>
        <v>製剤: 液体／散布時: 液体固形剤（粉剤）_畑作物</v>
      </c>
      <c r="K111" s="98"/>
      <c r="L111" s="98"/>
      <c r="M111" s="98">
        <v>1</v>
      </c>
    </row>
    <row r="112" spans="1:13" x14ac:dyDescent="0.45">
      <c r="D112" s="3" t="s">
        <v>27</v>
      </c>
      <c r="J112" s="98" t="str">
        <f t="shared" si="4"/>
        <v>製剤: 液体／散布時: 液体固形剤（粒剤）_畑作物</v>
      </c>
      <c r="K112" s="98"/>
      <c r="L112" s="98"/>
      <c r="M112" s="98">
        <v>1</v>
      </c>
    </row>
    <row r="113" spans="1:13" x14ac:dyDescent="0.45">
      <c r="H113" s="98"/>
    </row>
    <row r="114" spans="1:13" x14ac:dyDescent="0.45">
      <c r="A114" s="77" t="s">
        <v>150</v>
      </c>
      <c r="C114" s="99" t="s">
        <v>31</v>
      </c>
      <c r="H114" s="98"/>
      <c r="J114" s="98"/>
      <c r="K114" s="1" t="str">
        <f t="shared" ref="K114:K126" si="5">A114&amp;C114</f>
        <v>製剤: 固体／散布時: 固体顆粒水和剤等</v>
      </c>
      <c r="L114" s="98"/>
      <c r="M114" s="1">
        <v>1</v>
      </c>
    </row>
    <row r="115" spans="1:13" x14ac:dyDescent="0.45">
      <c r="A115" s="77" t="s">
        <v>150</v>
      </c>
      <c r="C115" s="99" t="s">
        <v>30</v>
      </c>
      <c r="H115" s="98"/>
      <c r="J115" s="98"/>
      <c r="K115" s="98" t="str">
        <f t="shared" si="5"/>
        <v>製剤: 固体／散布時: 固体水和剤等</v>
      </c>
      <c r="L115" s="98"/>
      <c r="M115" s="1">
        <v>1</v>
      </c>
    </row>
    <row r="116" spans="1:13" s="98" customFormat="1" x14ac:dyDescent="0.45">
      <c r="A116" s="77" t="s">
        <v>150</v>
      </c>
      <c r="C116" s="99" t="s">
        <v>32</v>
      </c>
      <c r="D116" s="1"/>
      <c r="H116" s="1"/>
      <c r="K116" s="98" t="str">
        <f t="shared" si="5"/>
        <v>製剤: 固体／散布時: 固体フロアブル剤等</v>
      </c>
      <c r="M116" s="98">
        <v>1</v>
      </c>
    </row>
    <row r="117" spans="1:13" s="98" customFormat="1" x14ac:dyDescent="0.45">
      <c r="A117" s="77" t="s">
        <v>150</v>
      </c>
      <c r="C117" s="99" t="s">
        <v>33</v>
      </c>
      <c r="D117" s="1"/>
      <c r="H117" s="1"/>
      <c r="K117" s="98" t="str">
        <f t="shared" si="5"/>
        <v>製剤: 固体／散布時: 固体乳剤等</v>
      </c>
      <c r="M117" s="98">
        <v>1</v>
      </c>
    </row>
    <row r="118" spans="1:13" s="98" customFormat="1" x14ac:dyDescent="0.45">
      <c r="A118" s="77" t="s">
        <v>150</v>
      </c>
      <c r="C118" s="99"/>
      <c r="D118" s="1"/>
      <c r="K118" s="98" t="str">
        <f t="shared" si="5"/>
        <v>製剤: 固体／散布時: 固体</v>
      </c>
      <c r="M118" s="98">
        <v>1</v>
      </c>
    </row>
    <row r="119" spans="1:13" x14ac:dyDescent="0.45">
      <c r="A119" s="77" t="s">
        <v>151</v>
      </c>
      <c r="C119" s="99" t="s">
        <v>29</v>
      </c>
      <c r="H119" s="98"/>
      <c r="J119" s="98"/>
      <c r="K119" s="98" t="str">
        <f t="shared" si="5"/>
        <v>製剤: 固体／散布時: 液体固形剤（粉剤、微粒剤、粒剤等）</v>
      </c>
      <c r="L119" s="98"/>
      <c r="M119" s="98">
        <v>1</v>
      </c>
    </row>
    <row r="120" spans="1:13" x14ac:dyDescent="0.45">
      <c r="A120" s="77" t="s">
        <v>151</v>
      </c>
      <c r="C120" s="99" t="s">
        <v>32</v>
      </c>
      <c r="J120" s="98"/>
      <c r="K120" s="98" t="str">
        <f t="shared" si="5"/>
        <v>製剤: 固体／散布時: 液体フロアブル剤等</v>
      </c>
      <c r="L120" s="98"/>
      <c r="M120" s="98">
        <v>1</v>
      </c>
    </row>
    <row r="121" spans="1:13" s="98" customFormat="1" x14ac:dyDescent="0.45">
      <c r="A121" s="77" t="s">
        <v>151</v>
      </c>
      <c r="C121" s="99" t="s">
        <v>33</v>
      </c>
      <c r="D121" s="1"/>
      <c r="H121" s="1"/>
      <c r="K121" s="98" t="str">
        <f t="shared" si="5"/>
        <v>製剤: 固体／散布時: 液体乳剤等</v>
      </c>
      <c r="M121" s="98">
        <v>1</v>
      </c>
    </row>
    <row r="122" spans="1:13" s="98" customFormat="1" x14ac:dyDescent="0.45">
      <c r="A122" s="77" t="s">
        <v>151</v>
      </c>
      <c r="C122" s="99"/>
      <c r="D122" s="1"/>
      <c r="H122" s="1"/>
      <c r="K122" s="98" t="str">
        <f t="shared" si="5"/>
        <v>製剤: 固体／散布時: 液体</v>
      </c>
      <c r="M122" s="98">
        <v>1</v>
      </c>
    </row>
    <row r="123" spans="1:13" x14ac:dyDescent="0.45">
      <c r="A123" s="77" t="s">
        <v>152</v>
      </c>
      <c r="C123" s="99" t="s">
        <v>29</v>
      </c>
      <c r="J123" s="98"/>
      <c r="K123" s="98" t="str">
        <f t="shared" si="5"/>
        <v>製剤: 液体／散布時: 液体固形剤（粉剤、微粒剤、粒剤等）</v>
      </c>
      <c r="L123" s="98"/>
      <c r="M123" s="98">
        <v>1</v>
      </c>
    </row>
    <row r="124" spans="1:13" x14ac:dyDescent="0.45">
      <c r="A124" s="77" t="s">
        <v>152</v>
      </c>
      <c r="C124" s="99" t="s">
        <v>31</v>
      </c>
      <c r="J124" s="98"/>
      <c r="K124" s="98" t="str">
        <f t="shared" si="5"/>
        <v>製剤: 液体／散布時: 液体顆粒水和剤等</v>
      </c>
      <c r="L124" s="98"/>
      <c r="M124" s="98">
        <v>1</v>
      </c>
    </row>
    <row r="125" spans="1:13" x14ac:dyDescent="0.45">
      <c r="A125" s="77" t="s">
        <v>152</v>
      </c>
      <c r="C125" s="99" t="s">
        <v>30</v>
      </c>
      <c r="J125" s="98"/>
      <c r="K125" s="98" t="str">
        <f t="shared" si="5"/>
        <v>製剤: 液体／散布時: 液体水和剤等</v>
      </c>
      <c r="L125" s="98"/>
      <c r="M125" s="98">
        <v>1</v>
      </c>
    </row>
    <row r="126" spans="1:13" x14ac:dyDescent="0.45">
      <c r="A126" s="77" t="s">
        <v>152</v>
      </c>
      <c r="C126" s="99"/>
      <c r="J126" s="98"/>
      <c r="K126" s="98" t="str">
        <f t="shared" si="5"/>
        <v>製剤: 液体／散布時: 液体</v>
      </c>
      <c r="L126" s="98"/>
      <c r="M126" s="98">
        <v>1</v>
      </c>
    </row>
    <row r="127" spans="1:13" x14ac:dyDescent="0.45">
      <c r="J127" s="98"/>
    </row>
    <row r="128" spans="1:13" x14ac:dyDescent="0.45">
      <c r="C128" s="99" t="s">
        <v>29</v>
      </c>
      <c r="D128" s="3" t="s">
        <v>18</v>
      </c>
      <c r="L128" s="1" t="str">
        <f>C128&amp;D128</f>
        <v>固形剤（粉剤、微粒剤、粒剤等）液剤_水稲</v>
      </c>
      <c r="M128" s="1">
        <v>1</v>
      </c>
    </row>
    <row r="129" spans="3:13" x14ac:dyDescent="0.45">
      <c r="C129" s="99" t="s">
        <v>29</v>
      </c>
      <c r="D129" s="3" t="s">
        <v>16</v>
      </c>
      <c r="L129" s="98" t="str">
        <f t="shared" ref="L129:L167" si="6">C129&amp;D129</f>
        <v>固形剤（粉剤、微粒剤、粒剤等）液剤_水稲_育苗箱</v>
      </c>
      <c r="M129" s="1">
        <v>1</v>
      </c>
    </row>
    <row r="130" spans="3:13" x14ac:dyDescent="0.45">
      <c r="C130" s="99" t="s">
        <v>29</v>
      </c>
      <c r="D130" s="3" t="s">
        <v>17</v>
      </c>
      <c r="L130" s="98" t="str">
        <f t="shared" si="6"/>
        <v>固形剤（粉剤、微粒剤、粒剤等）液剤_野菜（立体）</v>
      </c>
      <c r="M130" s="98">
        <v>1</v>
      </c>
    </row>
    <row r="131" spans="3:13" x14ac:dyDescent="0.45">
      <c r="C131" s="99" t="s">
        <v>29</v>
      </c>
      <c r="D131" s="3" t="s">
        <v>19</v>
      </c>
      <c r="L131" s="98" t="str">
        <f t="shared" si="6"/>
        <v>固形剤（粉剤、微粒剤、粒剤等）液剤_野菜（平面）</v>
      </c>
      <c r="M131" s="98">
        <v>1</v>
      </c>
    </row>
    <row r="132" spans="3:13" x14ac:dyDescent="0.45">
      <c r="C132" s="99" t="s">
        <v>29</v>
      </c>
      <c r="D132" s="3" t="s">
        <v>20</v>
      </c>
      <c r="L132" s="98" t="str">
        <f t="shared" si="6"/>
        <v>固形剤（粉剤、微粒剤、粒剤等）液剤_果樹（立体）</v>
      </c>
      <c r="M132" s="98">
        <v>1</v>
      </c>
    </row>
    <row r="133" spans="3:13" s="8" customFormat="1" x14ac:dyDescent="0.45">
      <c r="C133" s="518" t="s">
        <v>29</v>
      </c>
      <c r="D133" s="518" t="s">
        <v>1547</v>
      </c>
      <c r="L133" s="8" t="str">
        <f t="shared" si="6"/>
        <v>固形剤（粉剤、微粒剤、粒剤等）液剤_果樹（立体）_キャビンSS</v>
      </c>
      <c r="M133" s="8">
        <v>1</v>
      </c>
    </row>
    <row r="134" spans="3:13" x14ac:dyDescent="0.45">
      <c r="C134" s="99" t="s">
        <v>29</v>
      </c>
      <c r="D134" s="3" t="s">
        <v>21</v>
      </c>
      <c r="L134" s="98" t="str">
        <f t="shared" si="6"/>
        <v>固形剤（粉剤、微粒剤、粒剤等）液剤_果樹（棚）</v>
      </c>
      <c r="M134" s="98">
        <v>1</v>
      </c>
    </row>
    <row r="135" spans="3:13" s="8" customFormat="1" x14ac:dyDescent="0.45">
      <c r="C135" s="518" t="s">
        <v>29</v>
      </c>
      <c r="D135" s="518" t="s">
        <v>1548</v>
      </c>
      <c r="L135" s="8" t="str">
        <f t="shared" si="6"/>
        <v>固形剤（粉剤、微粒剤、粒剤等）液剤_果樹（棚）_キャビンSS</v>
      </c>
      <c r="M135" s="8">
        <v>1</v>
      </c>
    </row>
    <row r="136" spans="3:13" x14ac:dyDescent="0.45">
      <c r="C136" s="99" t="s">
        <v>29</v>
      </c>
      <c r="D136" s="3" t="s">
        <v>22</v>
      </c>
      <c r="L136" s="98" t="str">
        <f t="shared" si="6"/>
        <v>固形剤（粉剤、微粒剤、粒剤等）液剤_芝</v>
      </c>
      <c r="M136" s="98">
        <v>1</v>
      </c>
    </row>
    <row r="137" spans="3:13" s="8" customFormat="1" x14ac:dyDescent="0.45">
      <c r="C137" s="518" t="s">
        <v>29</v>
      </c>
      <c r="D137" s="518" t="s">
        <v>1549</v>
      </c>
      <c r="L137" s="8" t="str">
        <f t="shared" si="6"/>
        <v>固形剤（粉剤、微粒剤、粒剤等）液剤_無人航空機</v>
      </c>
      <c r="M137" s="8">
        <v>1</v>
      </c>
    </row>
    <row r="138" spans="3:13" x14ac:dyDescent="0.45">
      <c r="C138" s="99" t="s">
        <v>31</v>
      </c>
      <c r="D138" s="3" t="s">
        <v>23</v>
      </c>
      <c r="L138" s="98" t="str">
        <f t="shared" si="6"/>
        <v>顆粒水和剤等固形剤（粉剤）_水稲</v>
      </c>
      <c r="M138" s="98">
        <v>1</v>
      </c>
    </row>
    <row r="139" spans="3:13" x14ac:dyDescent="0.45">
      <c r="C139" s="99" t="s">
        <v>31</v>
      </c>
      <c r="D139" s="3" t="s">
        <v>24</v>
      </c>
      <c r="L139" s="98" t="str">
        <f t="shared" si="6"/>
        <v>顆粒水和剤等固形剤（粉粒剤）_水稲</v>
      </c>
      <c r="M139" s="98">
        <v>1</v>
      </c>
    </row>
    <row r="140" spans="3:13" x14ac:dyDescent="0.45">
      <c r="C140" s="99" t="s">
        <v>31</v>
      </c>
      <c r="D140" s="3" t="s">
        <v>25</v>
      </c>
      <c r="L140" s="98" t="str">
        <f t="shared" si="6"/>
        <v>顆粒水和剤等固形剤（粒剤）_水稲</v>
      </c>
      <c r="M140" s="98">
        <v>1</v>
      </c>
    </row>
    <row r="141" spans="3:13" x14ac:dyDescent="0.45">
      <c r="C141" s="99" t="s">
        <v>31</v>
      </c>
      <c r="D141" s="3" t="s">
        <v>26</v>
      </c>
      <c r="L141" s="98" t="str">
        <f t="shared" si="6"/>
        <v>顆粒水和剤等固形剤（粒剤）_水稲_育苗箱</v>
      </c>
      <c r="M141" s="98">
        <v>1</v>
      </c>
    </row>
    <row r="142" spans="3:13" x14ac:dyDescent="0.45">
      <c r="C142" s="99" t="s">
        <v>31</v>
      </c>
      <c r="D142" s="3" t="s">
        <v>28</v>
      </c>
      <c r="L142" s="98" t="str">
        <f t="shared" si="6"/>
        <v>顆粒水和剤等固形剤（粉剤）_畑作物</v>
      </c>
      <c r="M142" s="98">
        <v>1</v>
      </c>
    </row>
    <row r="143" spans="3:13" x14ac:dyDescent="0.45">
      <c r="C143" s="99" t="s">
        <v>31</v>
      </c>
      <c r="D143" s="3" t="s">
        <v>27</v>
      </c>
      <c r="L143" s="98" t="str">
        <f t="shared" si="6"/>
        <v>顆粒水和剤等固形剤（粒剤）_畑作物</v>
      </c>
      <c r="M143" s="98">
        <v>1</v>
      </c>
    </row>
    <row r="144" spans="3:13" x14ac:dyDescent="0.45">
      <c r="C144" s="99" t="s">
        <v>30</v>
      </c>
      <c r="D144" s="3" t="s">
        <v>23</v>
      </c>
      <c r="L144" s="98" t="str">
        <f t="shared" si="6"/>
        <v>水和剤等固形剤（粉剤）_水稲</v>
      </c>
      <c r="M144" s="98">
        <v>1</v>
      </c>
    </row>
    <row r="145" spans="3:13" x14ac:dyDescent="0.45">
      <c r="C145" s="99" t="s">
        <v>30</v>
      </c>
      <c r="D145" s="3" t="s">
        <v>24</v>
      </c>
      <c r="L145" s="98" t="str">
        <f t="shared" si="6"/>
        <v>水和剤等固形剤（粉粒剤）_水稲</v>
      </c>
      <c r="M145" s="98">
        <v>1</v>
      </c>
    </row>
    <row r="146" spans="3:13" x14ac:dyDescent="0.45">
      <c r="C146" s="99" t="s">
        <v>30</v>
      </c>
      <c r="D146" s="3" t="s">
        <v>25</v>
      </c>
      <c r="L146" s="98" t="str">
        <f t="shared" si="6"/>
        <v>水和剤等固形剤（粒剤）_水稲</v>
      </c>
      <c r="M146" s="98">
        <v>1</v>
      </c>
    </row>
    <row r="147" spans="3:13" x14ac:dyDescent="0.45">
      <c r="C147" s="99" t="s">
        <v>30</v>
      </c>
      <c r="D147" s="3" t="s">
        <v>26</v>
      </c>
      <c r="L147" s="98" t="str">
        <f t="shared" si="6"/>
        <v>水和剤等固形剤（粒剤）_水稲_育苗箱</v>
      </c>
      <c r="M147" s="98">
        <v>1</v>
      </c>
    </row>
    <row r="148" spans="3:13" x14ac:dyDescent="0.45">
      <c r="C148" s="99" t="s">
        <v>30</v>
      </c>
      <c r="D148" s="3" t="s">
        <v>28</v>
      </c>
      <c r="L148" s="98" t="str">
        <f t="shared" si="6"/>
        <v>水和剤等固形剤（粉剤）_畑作物</v>
      </c>
      <c r="M148" s="98">
        <v>1</v>
      </c>
    </row>
    <row r="149" spans="3:13" x14ac:dyDescent="0.45">
      <c r="C149" s="99" t="s">
        <v>30</v>
      </c>
      <c r="D149" s="3" t="s">
        <v>27</v>
      </c>
      <c r="L149" s="98" t="str">
        <f t="shared" si="6"/>
        <v>水和剤等固形剤（粒剤）_畑作物</v>
      </c>
      <c r="M149" s="98">
        <v>1</v>
      </c>
    </row>
    <row r="150" spans="3:13" x14ac:dyDescent="0.45">
      <c r="C150" s="99" t="s">
        <v>32</v>
      </c>
      <c r="D150" s="3" t="s">
        <v>23</v>
      </c>
      <c r="L150" s="98" t="str">
        <f t="shared" si="6"/>
        <v>フロアブル剤等固形剤（粉剤）_水稲</v>
      </c>
      <c r="M150" s="98">
        <v>1</v>
      </c>
    </row>
    <row r="151" spans="3:13" x14ac:dyDescent="0.45">
      <c r="C151" s="99" t="s">
        <v>32</v>
      </c>
      <c r="D151" s="3" t="s">
        <v>24</v>
      </c>
      <c r="L151" s="98" t="str">
        <f t="shared" si="6"/>
        <v>フロアブル剤等固形剤（粉粒剤）_水稲</v>
      </c>
      <c r="M151" s="98">
        <v>1</v>
      </c>
    </row>
    <row r="152" spans="3:13" x14ac:dyDescent="0.45">
      <c r="C152" s="99" t="s">
        <v>32</v>
      </c>
      <c r="D152" s="3" t="s">
        <v>25</v>
      </c>
      <c r="L152" s="98" t="str">
        <f t="shared" si="6"/>
        <v>フロアブル剤等固形剤（粒剤）_水稲</v>
      </c>
      <c r="M152" s="98">
        <v>1</v>
      </c>
    </row>
    <row r="153" spans="3:13" x14ac:dyDescent="0.45">
      <c r="C153" s="99" t="s">
        <v>32</v>
      </c>
      <c r="D153" s="3" t="s">
        <v>26</v>
      </c>
      <c r="L153" s="98" t="str">
        <f t="shared" si="6"/>
        <v>フロアブル剤等固形剤（粒剤）_水稲_育苗箱</v>
      </c>
      <c r="M153" s="98">
        <v>1</v>
      </c>
    </row>
    <row r="154" spans="3:13" x14ac:dyDescent="0.45">
      <c r="C154" s="99" t="s">
        <v>32</v>
      </c>
      <c r="D154" s="3" t="s">
        <v>28</v>
      </c>
      <c r="L154" s="98" t="str">
        <f t="shared" si="6"/>
        <v>フロアブル剤等固形剤（粉剤）_畑作物</v>
      </c>
      <c r="M154" s="98">
        <v>1</v>
      </c>
    </row>
    <row r="155" spans="3:13" x14ac:dyDescent="0.45">
      <c r="C155" s="99" t="s">
        <v>32</v>
      </c>
      <c r="D155" s="3" t="s">
        <v>27</v>
      </c>
      <c r="L155" s="98" t="str">
        <f t="shared" si="6"/>
        <v>フロアブル剤等固形剤（粒剤）_畑作物</v>
      </c>
      <c r="M155" s="98">
        <v>1</v>
      </c>
    </row>
    <row r="156" spans="3:13" x14ac:dyDescent="0.45">
      <c r="C156" s="99" t="s">
        <v>33</v>
      </c>
      <c r="D156" s="3" t="s">
        <v>23</v>
      </c>
      <c r="L156" s="98" t="str">
        <f t="shared" si="6"/>
        <v>乳剤等固形剤（粉剤）_水稲</v>
      </c>
      <c r="M156" s="98">
        <v>1</v>
      </c>
    </row>
    <row r="157" spans="3:13" x14ac:dyDescent="0.45">
      <c r="C157" s="99" t="s">
        <v>33</v>
      </c>
      <c r="D157" s="3" t="s">
        <v>24</v>
      </c>
      <c r="L157" s="98" t="str">
        <f t="shared" si="6"/>
        <v>乳剤等固形剤（粉粒剤）_水稲</v>
      </c>
      <c r="M157" s="98">
        <v>1</v>
      </c>
    </row>
    <row r="158" spans="3:13" x14ac:dyDescent="0.45">
      <c r="C158" s="99" t="s">
        <v>33</v>
      </c>
      <c r="D158" s="3" t="s">
        <v>25</v>
      </c>
      <c r="L158" s="98" t="str">
        <f t="shared" si="6"/>
        <v>乳剤等固形剤（粒剤）_水稲</v>
      </c>
      <c r="M158" s="98">
        <v>1</v>
      </c>
    </row>
    <row r="159" spans="3:13" x14ac:dyDescent="0.45">
      <c r="C159" s="99" t="s">
        <v>33</v>
      </c>
      <c r="D159" s="3" t="s">
        <v>26</v>
      </c>
      <c r="L159" s="98" t="str">
        <f t="shared" si="6"/>
        <v>乳剤等固形剤（粒剤）_水稲_育苗箱</v>
      </c>
      <c r="M159" s="98">
        <v>1</v>
      </c>
    </row>
    <row r="160" spans="3:13" x14ac:dyDescent="0.45">
      <c r="C160" s="99" t="s">
        <v>33</v>
      </c>
      <c r="D160" s="3" t="s">
        <v>28</v>
      </c>
      <c r="L160" s="98" t="str">
        <f t="shared" si="6"/>
        <v>乳剤等固形剤（粉剤）_畑作物</v>
      </c>
      <c r="M160" s="98">
        <v>1</v>
      </c>
    </row>
    <row r="161" spans="3:15" x14ac:dyDescent="0.45">
      <c r="C161" s="99" t="s">
        <v>33</v>
      </c>
      <c r="D161" s="3" t="s">
        <v>27</v>
      </c>
      <c r="L161" s="98" t="str">
        <f t="shared" si="6"/>
        <v>乳剤等固形剤（粒剤）_畑作物</v>
      </c>
      <c r="M161" s="98">
        <v>1</v>
      </c>
    </row>
    <row r="162" spans="3:15" x14ac:dyDescent="0.45">
      <c r="C162" s="99" t="s">
        <v>29</v>
      </c>
      <c r="L162" s="98" t="str">
        <f>C162&amp;D162</f>
        <v>固形剤（粉剤、微粒剤、粒剤等）</v>
      </c>
      <c r="M162" s="98">
        <v>1</v>
      </c>
    </row>
    <row r="163" spans="3:15" x14ac:dyDescent="0.45">
      <c r="C163" s="99" t="s">
        <v>31</v>
      </c>
      <c r="L163" s="98" t="str">
        <f t="shared" si="6"/>
        <v>顆粒水和剤等</v>
      </c>
      <c r="M163" s="98">
        <v>1</v>
      </c>
    </row>
    <row r="164" spans="3:15" x14ac:dyDescent="0.45">
      <c r="C164" s="99" t="s">
        <v>30</v>
      </c>
      <c r="L164" s="98" t="str">
        <f t="shared" si="6"/>
        <v>水和剤等</v>
      </c>
      <c r="M164" s="98">
        <v>1</v>
      </c>
    </row>
    <row r="165" spans="3:15" x14ac:dyDescent="0.45">
      <c r="C165" s="99" t="s">
        <v>32</v>
      </c>
      <c r="L165" s="98" t="str">
        <f t="shared" si="6"/>
        <v>フロアブル剤等</v>
      </c>
      <c r="M165" s="98">
        <v>1</v>
      </c>
    </row>
    <row r="166" spans="3:15" x14ac:dyDescent="0.45">
      <c r="C166" s="99" t="s">
        <v>33</v>
      </c>
      <c r="L166" s="98" t="str">
        <f t="shared" si="6"/>
        <v>乳剤等</v>
      </c>
      <c r="M166" s="98">
        <v>1</v>
      </c>
    </row>
    <row r="167" spans="3:15" x14ac:dyDescent="0.45">
      <c r="C167" s="99" t="s">
        <v>1386</v>
      </c>
      <c r="L167" s="98" t="str">
        <f t="shared" si="6"/>
        <v>調製作業による暴露なし</v>
      </c>
      <c r="M167" s="98">
        <v>1</v>
      </c>
    </row>
    <row r="168" spans="3:15" x14ac:dyDescent="0.45">
      <c r="L168" s="98"/>
    </row>
    <row r="169" spans="3:15" x14ac:dyDescent="0.45">
      <c r="G169" s="99" t="s">
        <v>98</v>
      </c>
      <c r="H169" s="99" t="s">
        <v>190</v>
      </c>
      <c r="N169" s="98" t="str">
        <f t="shared" ref="N169:N174" si="7">E169&amp;G169&amp;H169</f>
        <v>保護面＋フード＋不浸透性防除衣マスク１</v>
      </c>
      <c r="O169" s="98" t="s">
        <v>1210</v>
      </c>
    </row>
    <row r="170" spans="3:15" x14ac:dyDescent="0.45">
      <c r="G170" s="99" t="s">
        <v>98</v>
      </c>
      <c r="H170" s="99" t="s">
        <v>36</v>
      </c>
      <c r="N170" s="98" t="str">
        <f t="shared" si="7"/>
        <v>保護面＋フード＋不浸透性防除衣マスク２</v>
      </c>
      <c r="O170" s="98" t="s">
        <v>1210</v>
      </c>
    </row>
    <row r="171" spans="3:15" x14ac:dyDescent="0.45">
      <c r="E171" s="3" t="s">
        <v>190</v>
      </c>
      <c r="G171" s="172" t="s">
        <v>98</v>
      </c>
      <c r="H171" s="172" t="s">
        <v>190</v>
      </c>
      <c r="N171" s="98" t="str">
        <f t="shared" si="7"/>
        <v>マスク１保護面＋フード＋不浸透性防除衣マスク１</v>
      </c>
      <c r="O171" s="98" t="s">
        <v>1210</v>
      </c>
    </row>
    <row r="172" spans="3:15" x14ac:dyDescent="0.45">
      <c r="E172" s="3" t="s">
        <v>190</v>
      </c>
      <c r="G172" s="172" t="s">
        <v>98</v>
      </c>
      <c r="H172" s="172" t="s">
        <v>36</v>
      </c>
      <c r="N172" s="98" t="str">
        <f t="shared" si="7"/>
        <v>マスク１保護面＋フード＋不浸透性防除衣マスク２</v>
      </c>
      <c r="O172" s="98" t="s">
        <v>1210</v>
      </c>
    </row>
    <row r="173" spans="3:15" x14ac:dyDescent="0.45">
      <c r="E173" s="3" t="s">
        <v>36</v>
      </c>
      <c r="G173" s="172" t="s">
        <v>98</v>
      </c>
      <c r="H173" s="172" t="s">
        <v>190</v>
      </c>
      <c r="N173" s="98" t="str">
        <f t="shared" si="7"/>
        <v>マスク２保護面＋フード＋不浸透性防除衣マスク１</v>
      </c>
      <c r="O173" s="98" t="s">
        <v>1210</v>
      </c>
    </row>
    <row r="174" spans="3:15" x14ac:dyDescent="0.45">
      <c r="E174" s="3" t="s">
        <v>36</v>
      </c>
      <c r="G174" s="172" t="s">
        <v>98</v>
      </c>
      <c r="H174" s="172" t="s">
        <v>36</v>
      </c>
      <c r="N174" s="98" t="str">
        <f t="shared" si="7"/>
        <v>マスク２保護面＋フード＋不浸透性防除衣マスク２</v>
      </c>
      <c r="O174" s="98" t="s">
        <v>1210</v>
      </c>
    </row>
  </sheetData>
  <mergeCells count="15">
    <mergeCell ref="A1:D1"/>
    <mergeCell ref="C2:C3"/>
    <mergeCell ref="D2:D3"/>
    <mergeCell ref="E2:G2"/>
    <mergeCell ref="H2:H3"/>
    <mergeCell ref="D50:D51"/>
    <mergeCell ref="C62:C69"/>
    <mergeCell ref="C31:C41"/>
    <mergeCell ref="C42:C48"/>
    <mergeCell ref="I2:I3"/>
    <mergeCell ref="C75:C76"/>
    <mergeCell ref="A83:A85"/>
    <mergeCell ref="A80:A82"/>
    <mergeCell ref="A77:A79"/>
    <mergeCell ref="C70:C72"/>
  </mergeCells>
  <phoneticPr fontId="11"/>
  <pageMargins left="0.7" right="0.7" top="0.75" bottom="0.75" header="0.3" footer="0.3"/>
  <pageSetup paperSize="9" scale="68" fitToHeight="0" orientation="landscape"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tabColor theme="7"/>
    <pageSetUpPr fitToPage="1"/>
  </sheetPr>
  <dimension ref="A1:K122"/>
  <sheetViews>
    <sheetView zoomScale="90" zoomScaleNormal="90" workbookViewId="0">
      <selection activeCell="B5" sqref="B5"/>
    </sheetView>
  </sheetViews>
  <sheetFormatPr defaultColWidth="9" defaultRowHeight="18.75" x14ac:dyDescent="0.45"/>
  <cols>
    <col min="1" max="1" width="2.75" style="331" customWidth="1"/>
    <col min="2" max="2" width="6.125" style="332" customWidth="1"/>
    <col min="3" max="3" width="17.125" style="332" customWidth="1"/>
    <col min="4" max="4" width="57.125" style="343" customWidth="1"/>
    <col min="5" max="5" width="12.625" style="332" customWidth="1"/>
    <col min="6" max="11" width="10" style="332" customWidth="1"/>
    <col min="12" max="16384" width="9" style="332"/>
  </cols>
  <sheetData>
    <row r="1" spans="1:11" s="330" customFormat="1" ht="39.75" customHeight="1" x14ac:dyDescent="0.45">
      <c r="A1" s="327"/>
      <c r="B1" s="690" t="s">
        <v>1175</v>
      </c>
      <c r="C1" s="690"/>
      <c r="D1" s="690"/>
      <c r="E1" s="328"/>
      <c r="F1" s="328"/>
      <c r="G1" s="328"/>
      <c r="H1" s="329"/>
      <c r="I1" s="329"/>
      <c r="J1" s="329"/>
      <c r="K1" s="329"/>
    </row>
    <row r="2" spans="1:11" ht="19.5" thickBot="1" x14ac:dyDescent="0.5">
      <c r="D2" s="702" t="s">
        <v>1408</v>
      </c>
      <c r="E2" s="702"/>
      <c r="F2" s="702"/>
      <c r="G2" s="702"/>
      <c r="H2" s="702"/>
      <c r="I2" s="702"/>
      <c r="J2" s="702"/>
      <c r="K2" s="702"/>
    </row>
    <row r="3" spans="1:11" s="334" customFormat="1" ht="53.25" customHeight="1" thickBot="1" x14ac:dyDescent="0.2">
      <c r="A3" s="333"/>
      <c r="B3" s="694" t="s">
        <v>113</v>
      </c>
      <c r="C3" s="696" t="s">
        <v>96</v>
      </c>
      <c r="D3" s="698" t="s">
        <v>97</v>
      </c>
      <c r="E3" s="700" t="s">
        <v>111</v>
      </c>
      <c r="F3" s="703" t="s">
        <v>1538</v>
      </c>
      <c r="G3" s="704"/>
      <c r="H3" s="691" t="s">
        <v>1539</v>
      </c>
      <c r="I3" s="692"/>
      <c r="J3" s="692"/>
      <c r="K3" s="693"/>
    </row>
    <row r="4" spans="1:11" ht="33" customHeight="1" thickBot="1" x14ac:dyDescent="0.5">
      <c r="B4" s="695"/>
      <c r="C4" s="697"/>
      <c r="D4" s="699"/>
      <c r="E4" s="701"/>
      <c r="F4" s="483" t="s">
        <v>12</v>
      </c>
      <c r="G4" s="484" t="s">
        <v>14</v>
      </c>
      <c r="H4" s="335" t="s">
        <v>11</v>
      </c>
      <c r="I4" s="336" t="s">
        <v>13</v>
      </c>
      <c r="J4" s="337" t="s">
        <v>12</v>
      </c>
      <c r="K4" s="338" t="s">
        <v>14</v>
      </c>
    </row>
    <row r="5" spans="1:11" ht="19.5" customHeight="1" x14ac:dyDescent="0.45">
      <c r="A5" s="331">
        <f>B5+1000000</f>
        <v>1000000</v>
      </c>
      <c r="B5" s="384"/>
      <c r="C5" s="492" t="str">
        <f>IF(B5="","",VLOOKUP(B5,計算シート!$B$20:$D$100,2,FALSE))</f>
        <v/>
      </c>
      <c r="D5" s="339" t="str">
        <f>IF(B5="","",VLOOKUP(B5,'出力シート（主要）'!$B$20:$K$879,4,FALSE))</f>
        <v/>
      </c>
      <c r="E5" s="493" t="str">
        <f>IF(B5="", "", VLOOKUP(B5, 計算シート!FR:FS, 2, FALSE))</f>
        <v/>
      </c>
      <c r="F5" s="494"/>
      <c r="G5" s="495"/>
      <c r="H5" s="496"/>
      <c r="I5" s="497"/>
      <c r="J5" s="497"/>
      <c r="K5" s="498"/>
    </row>
    <row r="6" spans="1:11" ht="19.5" customHeight="1" x14ac:dyDescent="0.45">
      <c r="B6" s="499"/>
      <c r="C6" s="324" t="str">
        <f>IF(B6="","",VLOOKUP(B6,計算シート!$B$20:$D$100,2,FALSE))</f>
        <v/>
      </c>
      <c r="D6" s="340" t="str">
        <f>IF(B6="","",VLOOKUP(B6,'出力シート（主要）'!$B$20:$K$879,4,FALSE))</f>
        <v/>
      </c>
      <c r="E6" s="500" t="str">
        <f>IF(B6="", "", VLOOKUP(B6, 計算シート!FR:FS, 2, FALSE))</f>
        <v/>
      </c>
      <c r="F6" s="501"/>
      <c r="G6" s="502"/>
      <c r="H6" s="503"/>
      <c r="I6" s="504"/>
      <c r="J6" s="504"/>
      <c r="K6" s="505"/>
    </row>
    <row r="7" spans="1:11" ht="19.5" customHeight="1" x14ac:dyDescent="0.45">
      <c r="B7" s="385"/>
      <c r="C7" s="324" t="str">
        <f>IF(B7="","",VLOOKUP(B7,計算シート!$B$20:$D$100,2,FALSE))</f>
        <v/>
      </c>
      <c r="D7" s="340" t="str">
        <f>IF(B7="","",VLOOKUP(B7,'出力シート（主要）'!$B$20:$K$879,4,FALSE))</f>
        <v/>
      </c>
      <c r="E7" s="500" t="str">
        <f>IF(B7="", "", VLOOKUP(B7, 計算シート!FR:FS, 2, FALSE))</f>
        <v/>
      </c>
      <c r="F7" s="501"/>
      <c r="G7" s="502"/>
      <c r="H7" s="503"/>
      <c r="I7" s="504"/>
      <c r="J7" s="504"/>
      <c r="K7" s="505"/>
    </row>
    <row r="8" spans="1:11" ht="19.5" customHeight="1" x14ac:dyDescent="0.45">
      <c r="B8" s="385"/>
      <c r="C8" s="324" t="str">
        <f>IF(B8="","",VLOOKUP(B8,計算シート!$B$20:$D$100,2,FALSE))</f>
        <v/>
      </c>
      <c r="D8" s="340" t="str">
        <f>IF(B8="","",VLOOKUP(B8,'出力シート（主要）'!$B$20:$K$879,4,FALSE))</f>
        <v/>
      </c>
      <c r="E8" s="500" t="str">
        <f>IF(B8="", "", VLOOKUP(B8, 計算シート!FR:FS, 2, FALSE))</f>
        <v/>
      </c>
      <c r="F8" s="501"/>
      <c r="G8" s="502"/>
      <c r="H8" s="506"/>
      <c r="I8" s="507"/>
      <c r="J8" s="507"/>
      <c r="K8" s="508"/>
    </row>
    <row r="9" spans="1:11" ht="19.5" customHeight="1" x14ac:dyDescent="0.45">
      <c r="B9" s="385"/>
      <c r="C9" s="324" t="str">
        <f>IF(B9="","",VLOOKUP(B9,計算シート!$B$20:$D$100,2,FALSE))</f>
        <v/>
      </c>
      <c r="D9" s="340" t="str">
        <f>IF(B9="","",VLOOKUP(B9,'出力シート（主要）'!$B$20:$K$879,4,FALSE))</f>
        <v/>
      </c>
      <c r="E9" s="500" t="str">
        <f>IF(B9="", "", VLOOKUP(B9, 計算シート!FR:FS, 2, FALSE))</f>
        <v/>
      </c>
      <c r="F9" s="501"/>
      <c r="G9" s="502"/>
      <c r="H9" s="506"/>
      <c r="I9" s="507"/>
      <c r="J9" s="507"/>
      <c r="K9" s="508"/>
    </row>
    <row r="10" spans="1:11" ht="19.5" customHeight="1" x14ac:dyDescent="0.45">
      <c r="B10" s="385"/>
      <c r="C10" s="324" t="str">
        <f>IF(B10="","",VLOOKUP(B10,計算シート!$B$20:$D$100,2,FALSE))</f>
        <v/>
      </c>
      <c r="D10" s="340" t="str">
        <f>IF(B10="","",VLOOKUP(B10,'出力シート（主要）'!$B$20:$K$879,4,FALSE))</f>
        <v/>
      </c>
      <c r="E10" s="500" t="str">
        <f>IF(B10="", "", VLOOKUP(B10, 計算シート!FR:FS, 2, FALSE))</f>
        <v/>
      </c>
      <c r="F10" s="501"/>
      <c r="G10" s="502"/>
      <c r="H10" s="506"/>
      <c r="I10" s="507"/>
      <c r="J10" s="507"/>
      <c r="K10" s="508"/>
    </row>
    <row r="11" spans="1:11" ht="19.5" customHeight="1" x14ac:dyDescent="0.45">
      <c r="B11" s="385"/>
      <c r="C11" s="324" t="str">
        <f>IF(B11="","",VLOOKUP(B11,計算シート!$B$20:$D$100,2,FALSE))</f>
        <v/>
      </c>
      <c r="D11" s="340" t="str">
        <f>IF(B11="","",VLOOKUP(B11,'出力シート（主要）'!$B$20:$K$879,4,FALSE))</f>
        <v/>
      </c>
      <c r="E11" s="500" t="str">
        <f>IF(B11="", "", VLOOKUP(B11, 計算シート!FR:FS, 2, FALSE))</f>
        <v/>
      </c>
      <c r="F11" s="501"/>
      <c r="G11" s="502"/>
      <c r="H11" s="506"/>
      <c r="I11" s="507"/>
      <c r="J11" s="507"/>
      <c r="K11" s="508"/>
    </row>
    <row r="12" spans="1:11" ht="19.5" customHeight="1" x14ac:dyDescent="0.45">
      <c r="B12" s="385"/>
      <c r="C12" s="324" t="str">
        <f>IF(B12="","",VLOOKUP(B12,計算シート!$B$20:$D$100,2,FALSE))</f>
        <v/>
      </c>
      <c r="D12" s="340" t="str">
        <f>IF(B12="","",VLOOKUP(B12,'出力シート（主要）'!$B$20:$K$879,4,FALSE))</f>
        <v/>
      </c>
      <c r="E12" s="500" t="str">
        <f>IF(B12="", "", VLOOKUP(B12, 計算シート!FR:FS, 2, FALSE))</f>
        <v/>
      </c>
      <c r="F12" s="501"/>
      <c r="G12" s="502"/>
      <c r="H12" s="506"/>
      <c r="I12" s="507"/>
      <c r="J12" s="507"/>
      <c r="K12" s="508"/>
    </row>
    <row r="13" spans="1:11" ht="19.5" customHeight="1" x14ac:dyDescent="0.45">
      <c r="B13" s="385"/>
      <c r="C13" s="324" t="str">
        <f>IF(B13="","",VLOOKUP(B13,計算シート!$B$20:$D$100,2,FALSE))</f>
        <v/>
      </c>
      <c r="D13" s="340" t="str">
        <f>IF(B13="","",VLOOKUP(B13,'出力シート（主要）'!$B$20:$K$879,4,FALSE))</f>
        <v/>
      </c>
      <c r="E13" s="500" t="str">
        <f>IF(B13="", "", VLOOKUP(B13, 計算シート!FR:FS, 2, FALSE))</f>
        <v/>
      </c>
      <c r="F13" s="501"/>
      <c r="G13" s="502"/>
      <c r="H13" s="506"/>
      <c r="I13" s="507"/>
      <c r="J13" s="507"/>
      <c r="K13" s="508"/>
    </row>
    <row r="14" spans="1:11" s="342" customFormat="1" ht="19.5" customHeight="1" x14ac:dyDescent="0.45">
      <c r="A14" s="341"/>
      <c r="B14" s="385"/>
      <c r="C14" s="324" t="str">
        <f>IF(B14="","",VLOOKUP(B14,計算シート!$B$20:$D$100,2,FALSE))</f>
        <v/>
      </c>
      <c r="D14" s="340" t="str">
        <f>IF(B14="","",VLOOKUP(B14,'出力シート（主要）'!$B$20:$K$879,4,FALSE))</f>
        <v/>
      </c>
      <c r="E14" s="500" t="str">
        <f>IF(B14="", "", VLOOKUP(B14, 計算シート!FR:FS, 2, FALSE))</f>
        <v/>
      </c>
      <c r="F14" s="501"/>
      <c r="G14" s="502"/>
      <c r="H14" s="506"/>
      <c r="I14" s="507"/>
      <c r="J14" s="507"/>
      <c r="K14" s="508"/>
    </row>
    <row r="15" spans="1:11" ht="19.5" customHeight="1" x14ac:dyDescent="0.45">
      <c r="B15" s="385"/>
      <c r="C15" s="324" t="str">
        <f>IF(B15="","",VLOOKUP(B15,計算シート!$B$20:$D$100,2,FALSE))</f>
        <v/>
      </c>
      <c r="D15" s="340" t="str">
        <f>IF(B15="","",VLOOKUP(B15,'出力シート（主要）'!$B$20:$K$879,4,FALSE))</f>
        <v/>
      </c>
      <c r="E15" s="500" t="str">
        <f>IF(B15="", "", VLOOKUP(B15, 計算シート!FR:FS, 2, FALSE))</f>
        <v/>
      </c>
      <c r="F15" s="501"/>
      <c r="G15" s="502"/>
      <c r="H15" s="506"/>
      <c r="I15" s="507"/>
      <c r="J15" s="507"/>
      <c r="K15" s="508"/>
    </row>
    <row r="16" spans="1:11" ht="19.5" customHeight="1" x14ac:dyDescent="0.45">
      <c r="B16" s="385"/>
      <c r="C16" s="324" t="str">
        <f>IF(B16="","",VLOOKUP(B16,計算シート!$B$20:$D$100,2,FALSE))</f>
        <v/>
      </c>
      <c r="D16" s="340" t="str">
        <f>IF(B16="","",VLOOKUP(B16,'出力シート（主要）'!$B$20:$K$879,4,FALSE))</f>
        <v/>
      </c>
      <c r="E16" s="500" t="str">
        <f>IF(B16="", "", VLOOKUP(B16, 計算シート!FR:FS, 2, FALSE))</f>
        <v/>
      </c>
      <c r="F16" s="501"/>
      <c r="G16" s="502"/>
      <c r="H16" s="506"/>
      <c r="I16" s="507"/>
      <c r="J16" s="507"/>
      <c r="K16" s="508"/>
    </row>
    <row r="17" spans="2:11" ht="19.5" customHeight="1" x14ac:dyDescent="0.45">
      <c r="B17" s="385"/>
      <c r="C17" s="324" t="str">
        <f>IF(B17="","",VLOOKUP(B17,計算シート!$B$20:$D$100,2,FALSE))</f>
        <v/>
      </c>
      <c r="D17" s="340" t="str">
        <f>IF(B17="","",VLOOKUP(B17,'出力シート（主要）'!$B$20:$K$879,4,FALSE))</f>
        <v/>
      </c>
      <c r="E17" s="500" t="str">
        <f>IF(B17="", "", VLOOKUP(B17, 計算シート!FR:FS, 2, FALSE))</f>
        <v/>
      </c>
      <c r="F17" s="501"/>
      <c r="G17" s="502"/>
      <c r="H17" s="506"/>
      <c r="I17" s="507"/>
      <c r="J17" s="507"/>
      <c r="K17" s="508"/>
    </row>
    <row r="18" spans="2:11" ht="19.5" customHeight="1" x14ac:dyDescent="0.45">
      <c r="B18" s="385"/>
      <c r="C18" s="324" t="str">
        <f>IF(B18="","",VLOOKUP(B18,計算シート!$B$20:$D$100,2,FALSE))</f>
        <v/>
      </c>
      <c r="D18" s="340" t="str">
        <f>IF(B18="","",VLOOKUP(B18,'出力シート（主要）'!$B$20:$K$879,4,FALSE))</f>
        <v/>
      </c>
      <c r="E18" s="500" t="str">
        <f>IF(B18="", "", VLOOKUP(B18, 計算シート!FR:FS, 2, FALSE))</f>
        <v/>
      </c>
      <c r="F18" s="501"/>
      <c r="G18" s="502"/>
      <c r="H18" s="506"/>
      <c r="I18" s="507"/>
      <c r="J18" s="507"/>
      <c r="K18" s="508"/>
    </row>
    <row r="19" spans="2:11" ht="19.5" customHeight="1" x14ac:dyDescent="0.45">
      <c r="B19" s="385"/>
      <c r="C19" s="324" t="str">
        <f>IF(B19="","",VLOOKUP(B19,計算シート!$B$20:$D$100,2,FALSE))</f>
        <v/>
      </c>
      <c r="D19" s="340" t="str">
        <f>IF(B19="","",VLOOKUP(B19,'出力シート（主要）'!$B$20:$K$879,4,FALSE))</f>
        <v/>
      </c>
      <c r="E19" s="500" t="str">
        <f>IF(B19="", "", VLOOKUP(B19, 計算シート!FR:FS, 2, FALSE))</f>
        <v/>
      </c>
      <c r="F19" s="501"/>
      <c r="G19" s="502"/>
      <c r="H19" s="506"/>
      <c r="I19" s="507"/>
      <c r="J19" s="507"/>
      <c r="K19" s="508"/>
    </row>
    <row r="20" spans="2:11" ht="19.5" customHeight="1" x14ac:dyDescent="0.45">
      <c r="B20" s="385"/>
      <c r="C20" s="324" t="str">
        <f>IF(B20="","",VLOOKUP(B20,計算シート!$B$20:$D$100,2,FALSE))</f>
        <v/>
      </c>
      <c r="D20" s="340" t="str">
        <f>IF(B20="","",VLOOKUP(B20,'出力シート（主要）'!$B$20:$K$879,4,FALSE))</f>
        <v/>
      </c>
      <c r="E20" s="500" t="str">
        <f>IF(B20="", "", VLOOKUP(B20, 計算シート!FR:FS, 2, FALSE))</f>
        <v/>
      </c>
      <c r="F20" s="501"/>
      <c r="G20" s="502"/>
      <c r="H20" s="506"/>
      <c r="I20" s="507"/>
      <c r="J20" s="507"/>
      <c r="K20" s="508"/>
    </row>
    <row r="21" spans="2:11" ht="19.5" customHeight="1" x14ac:dyDescent="0.45">
      <c r="B21" s="385"/>
      <c r="C21" s="324" t="str">
        <f>IF(B21="","",VLOOKUP(B21,計算シート!$B$20:$D$100,2,FALSE))</f>
        <v/>
      </c>
      <c r="D21" s="340" t="str">
        <f>IF(B21="","",VLOOKUP(B21,'出力シート（主要）'!$B$20:$K$879,4,FALSE))</f>
        <v/>
      </c>
      <c r="E21" s="500" t="str">
        <f>IF(B21="", "", VLOOKUP(B21, 計算シート!FR:FS, 2, FALSE))</f>
        <v/>
      </c>
      <c r="F21" s="501"/>
      <c r="G21" s="502"/>
      <c r="H21" s="506"/>
      <c r="I21" s="507"/>
      <c r="J21" s="507"/>
      <c r="K21" s="508"/>
    </row>
    <row r="22" spans="2:11" ht="19.5" customHeight="1" x14ac:dyDescent="0.45">
      <c r="B22" s="385"/>
      <c r="C22" s="324" t="str">
        <f>IF(B22="","",VLOOKUP(B22,計算シート!$B$20:$D$100,2,FALSE))</f>
        <v/>
      </c>
      <c r="D22" s="340" t="str">
        <f>IF(B22="","",VLOOKUP(B22,'出力シート（主要）'!$B$20:$K$879,4,FALSE))</f>
        <v/>
      </c>
      <c r="E22" s="500" t="str">
        <f>IF(B22="", "", VLOOKUP(B22, 計算シート!FR:FS, 2, FALSE))</f>
        <v/>
      </c>
      <c r="F22" s="501"/>
      <c r="G22" s="502"/>
      <c r="H22" s="506"/>
      <c r="I22" s="507"/>
      <c r="J22" s="507"/>
      <c r="K22" s="508"/>
    </row>
    <row r="23" spans="2:11" ht="19.5" customHeight="1" x14ac:dyDescent="0.45">
      <c r="B23" s="385"/>
      <c r="C23" s="324" t="str">
        <f>IF(B23="","",VLOOKUP(B23,計算シート!$B$20:$D$100,2,FALSE))</f>
        <v/>
      </c>
      <c r="D23" s="340" t="str">
        <f>IF(B23="","",VLOOKUP(B23,'出力シート（主要）'!$B$20:$K$879,4,FALSE))</f>
        <v/>
      </c>
      <c r="E23" s="500" t="str">
        <f>IF(B23="", "", VLOOKUP(B23, 計算シート!FR:FS, 2, FALSE))</f>
        <v/>
      </c>
      <c r="F23" s="501"/>
      <c r="G23" s="502"/>
      <c r="H23" s="506"/>
      <c r="I23" s="507"/>
      <c r="J23" s="507"/>
      <c r="K23" s="508"/>
    </row>
    <row r="24" spans="2:11" ht="19.5" customHeight="1" x14ac:dyDescent="0.45">
      <c r="B24" s="385"/>
      <c r="C24" s="324" t="str">
        <f>IF(B24="","",VLOOKUP(B24,計算シート!$B$20:$D$100,2,FALSE))</f>
        <v/>
      </c>
      <c r="D24" s="340" t="str">
        <f>IF(B24="","",VLOOKUP(B24,'出力シート（主要）'!$B$20:$K$879,4,FALSE))</f>
        <v/>
      </c>
      <c r="E24" s="500" t="str">
        <f>IF(B24="", "", VLOOKUP(B24, 計算シート!FR:FS, 2, FALSE))</f>
        <v/>
      </c>
      <c r="F24" s="501"/>
      <c r="G24" s="502"/>
      <c r="H24" s="506"/>
      <c r="I24" s="507"/>
      <c r="J24" s="507"/>
      <c r="K24" s="508"/>
    </row>
    <row r="25" spans="2:11" ht="19.5" customHeight="1" x14ac:dyDescent="0.45">
      <c r="B25" s="385"/>
      <c r="C25" s="324" t="str">
        <f>IF(B25="","",VLOOKUP(B25,計算シート!$B$20:$D$100,2,FALSE))</f>
        <v/>
      </c>
      <c r="D25" s="340" t="str">
        <f>IF(B25="","",VLOOKUP(B25,'出力シート（主要）'!$B$20:$K$879,4,FALSE))</f>
        <v/>
      </c>
      <c r="E25" s="500" t="str">
        <f>IF(B25="", "", VLOOKUP(B25, 計算シート!FR:FS, 2, FALSE))</f>
        <v/>
      </c>
      <c r="F25" s="501"/>
      <c r="G25" s="502"/>
      <c r="H25" s="506"/>
      <c r="I25" s="507"/>
      <c r="J25" s="507"/>
      <c r="K25" s="508"/>
    </row>
    <row r="26" spans="2:11" ht="19.5" customHeight="1" x14ac:dyDescent="0.45">
      <c r="B26" s="385"/>
      <c r="C26" s="324" t="str">
        <f>IF(B26="","",VLOOKUP(B26,計算シート!$B$20:$D$100,2,FALSE))</f>
        <v/>
      </c>
      <c r="D26" s="340" t="str">
        <f>IF(B26="","",VLOOKUP(B26,'出力シート（主要）'!$B$20:$K$879,4,FALSE))</f>
        <v/>
      </c>
      <c r="E26" s="500" t="str">
        <f>IF(B26="", "", VLOOKUP(B26, 計算シート!FR:FS, 2, FALSE))</f>
        <v/>
      </c>
      <c r="F26" s="501"/>
      <c r="G26" s="502"/>
      <c r="H26" s="506"/>
      <c r="I26" s="507"/>
      <c r="J26" s="507"/>
      <c r="K26" s="508"/>
    </row>
    <row r="27" spans="2:11" ht="19.5" customHeight="1" x14ac:dyDescent="0.45">
      <c r="B27" s="385"/>
      <c r="C27" s="324" t="str">
        <f>IF(B27="","",VLOOKUP(B27,計算シート!$B$20:$D$100,2,FALSE))</f>
        <v/>
      </c>
      <c r="D27" s="340" t="str">
        <f>IF(B27="","",VLOOKUP(B27,'出力シート（主要）'!$B$20:$K$879,4,FALSE))</f>
        <v/>
      </c>
      <c r="E27" s="500" t="str">
        <f>IF(B27="", "", VLOOKUP(B27, 計算シート!FR:FS, 2, FALSE))</f>
        <v/>
      </c>
      <c r="F27" s="501"/>
      <c r="G27" s="502"/>
      <c r="H27" s="506"/>
      <c r="I27" s="507"/>
      <c r="J27" s="507"/>
      <c r="K27" s="508"/>
    </row>
    <row r="28" spans="2:11" ht="19.5" customHeight="1" x14ac:dyDescent="0.45">
      <c r="B28" s="385"/>
      <c r="C28" s="324" t="str">
        <f>IF(B28="","",VLOOKUP(B28,計算シート!$B$20:$D$100,2,FALSE))</f>
        <v/>
      </c>
      <c r="D28" s="340" t="str">
        <f>IF(B28="","",VLOOKUP(B28,'出力シート（主要）'!$B$20:$K$879,4,FALSE))</f>
        <v/>
      </c>
      <c r="E28" s="500" t="str">
        <f>IF(B28="", "", VLOOKUP(B28, 計算シート!FR:FS, 2, FALSE))</f>
        <v/>
      </c>
      <c r="F28" s="501"/>
      <c r="G28" s="502"/>
      <c r="H28" s="506"/>
      <c r="I28" s="507"/>
      <c r="J28" s="507"/>
      <c r="K28" s="508"/>
    </row>
    <row r="29" spans="2:11" ht="19.5" customHeight="1" x14ac:dyDescent="0.45">
      <c r="B29" s="385"/>
      <c r="C29" s="324" t="str">
        <f>IF(B29="","",VLOOKUP(B29,計算シート!$B$20:$D$100,2,FALSE))</f>
        <v/>
      </c>
      <c r="D29" s="340" t="str">
        <f>IF(B29="","",VLOOKUP(B29,'出力シート（主要）'!$B$20:$K$879,4,FALSE))</f>
        <v/>
      </c>
      <c r="E29" s="500" t="str">
        <f>IF(B29="", "", VLOOKUP(B29, 計算シート!FR:FS, 2, FALSE))</f>
        <v/>
      </c>
      <c r="F29" s="501"/>
      <c r="G29" s="502"/>
      <c r="H29" s="506"/>
      <c r="I29" s="507"/>
      <c r="J29" s="507"/>
      <c r="K29" s="508"/>
    </row>
    <row r="30" spans="2:11" ht="19.5" customHeight="1" x14ac:dyDescent="0.45">
      <c r="B30" s="385"/>
      <c r="C30" s="324" t="str">
        <f>IF(B30="","",VLOOKUP(B30,計算シート!$B$20:$D$100,2,FALSE))</f>
        <v/>
      </c>
      <c r="D30" s="340" t="str">
        <f>IF(B30="","",VLOOKUP(B30,'出力シート（主要）'!$B$20:$K$879,4,FALSE))</f>
        <v/>
      </c>
      <c r="E30" s="500" t="str">
        <f>IF(B30="", "", VLOOKUP(B30, 計算シート!FR:FS, 2, FALSE))</f>
        <v/>
      </c>
      <c r="F30" s="501"/>
      <c r="G30" s="502"/>
      <c r="H30" s="506"/>
      <c r="I30" s="507"/>
      <c r="J30" s="507"/>
      <c r="K30" s="508"/>
    </row>
    <row r="31" spans="2:11" ht="19.5" customHeight="1" x14ac:dyDescent="0.45">
      <c r="B31" s="385"/>
      <c r="C31" s="324" t="str">
        <f>IF(B31="","",VLOOKUP(B31,計算シート!$B$20:$D$100,2,FALSE))</f>
        <v/>
      </c>
      <c r="D31" s="340" t="str">
        <f>IF(B31="","",VLOOKUP(B31,'出力シート（主要）'!$B$20:$K$879,4,FALSE))</f>
        <v/>
      </c>
      <c r="E31" s="500" t="str">
        <f>IF(B31="", "", VLOOKUP(B31, 計算シート!FR:FS, 2, FALSE))</f>
        <v/>
      </c>
      <c r="F31" s="501"/>
      <c r="G31" s="502"/>
      <c r="H31" s="506"/>
      <c r="I31" s="507"/>
      <c r="J31" s="507"/>
      <c r="K31" s="508"/>
    </row>
    <row r="32" spans="2:11" ht="19.5" customHeight="1" x14ac:dyDescent="0.45">
      <c r="B32" s="385"/>
      <c r="C32" s="324" t="str">
        <f>IF(B32="","",VLOOKUP(B32,計算シート!$B$20:$D$100,2,FALSE))</f>
        <v/>
      </c>
      <c r="D32" s="340" t="str">
        <f>IF(B32="","",VLOOKUP(B32,'出力シート（主要）'!$B$20:$K$879,4,FALSE))</f>
        <v/>
      </c>
      <c r="E32" s="500" t="str">
        <f>IF(B32="", "", VLOOKUP(B32, 計算シート!FR:FS, 2, FALSE))</f>
        <v/>
      </c>
      <c r="F32" s="501"/>
      <c r="G32" s="502"/>
      <c r="H32" s="506"/>
      <c r="I32" s="507"/>
      <c r="J32" s="507"/>
      <c r="K32" s="508"/>
    </row>
    <row r="33" spans="2:11" ht="19.5" customHeight="1" x14ac:dyDescent="0.45">
      <c r="B33" s="385"/>
      <c r="C33" s="324" t="str">
        <f>IF(B33="","",VLOOKUP(B33,計算シート!$B$20:$D$100,2,FALSE))</f>
        <v/>
      </c>
      <c r="D33" s="340" t="str">
        <f>IF(B33="","",VLOOKUP(B33,'出力シート（主要）'!$B$20:$K$879,4,FALSE))</f>
        <v/>
      </c>
      <c r="E33" s="500" t="str">
        <f>IF(B33="", "", VLOOKUP(B33, 計算シート!FR:FS, 2, FALSE))</f>
        <v/>
      </c>
      <c r="F33" s="501"/>
      <c r="G33" s="502"/>
      <c r="H33" s="506"/>
      <c r="I33" s="507"/>
      <c r="J33" s="507"/>
      <c r="K33" s="508"/>
    </row>
    <row r="34" spans="2:11" ht="19.5" customHeight="1" x14ac:dyDescent="0.45">
      <c r="B34" s="385"/>
      <c r="C34" s="324" t="str">
        <f>IF(B34="","",VLOOKUP(B34,計算シート!$B$20:$D$100,2,FALSE))</f>
        <v/>
      </c>
      <c r="D34" s="340" t="str">
        <f>IF(B34="","",VLOOKUP(B34,'出力シート（主要）'!$B$20:$K$879,4,FALSE))</f>
        <v/>
      </c>
      <c r="E34" s="500" t="str">
        <f>IF(B34="", "", VLOOKUP(B34, 計算シート!FR:FS, 2, FALSE))</f>
        <v/>
      </c>
      <c r="F34" s="501"/>
      <c r="G34" s="502"/>
      <c r="H34" s="506"/>
      <c r="I34" s="507"/>
      <c r="J34" s="507"/>
      <c r="K34" s="508"/>
    </row>
    <row r="35" spans="2:11" ht="19.5" customHeight="1" x14ac:dyDescent="0.45">
      <c r="B35" s="385"/>
      <c r="C35" s="324" t="str">
        <f>IF(B35="","",VLOOKUP(B35,計算シート!$B$20:$D$100,2,FALSE))</f>
        <v/>
      </c>
      <c r="D35" s="340" t="str">
        <f>IF(B35="","",VLOOKUP(B35,'出力シート（主要）'!$B$20:$K$879,4,FALSE))</f>
        <v/>
      </c>
      <c r="E35" s="500" t="str">
        <f>IF(B35="", "", VLOOKUP(B35, 計算シート!FR:FS, 2, FALSE))</f>
        <v/>
      </c>
      <c r="F35" s="501"/>
      <c r="G35" s="502"/>
      <c r="H35" s="506"/>
      <c r="I35" s="507"/>
      <c r="J35" s="507"/>
      <c r="K35" s="508"/>
    </row>
    <row r="36" spans="2:11" ht="19.5" customHeight="1" x14ac:dyDescent="0.45">
      <c r="B36" s="385"/>
      <c r="C36" s="324" t="str">
        <f>IF(B36="","",VLOOKUP(B36,計算シート!$B$20:$D$100,2,FALSE))</f>
        <v/>
      </c>
      <c r="D36" s="340" t="str">
        <f>IF(B36="","",VLOOKUP(B36,'出力シート（主要）'!$B$20:$K$879,4,FALSE))</f>
        <v/>
      </c>
      <c r="E36" s="500" t="str">
        <f>IF(B36="", "", VLOOKUP(B36, 計算シート!FR:FS, 2, FALSE))</f>
        <v/>
      </c>
      <c r="F36" s="501"/>
      <c r="G36" s="502"/>
      <c r="H36" s="506"/>
      <c r="I36" s="507"/>
      <c r="J36" s="507"/>
      <c r="K36" s="508"/>
    </row>
    <row r="37" spans="2:11" ht="19.5" customHeight="1" x14ac:dyDescent="0.45">
      <c r="B37" s="385"/>
      <c r="C37" s="324" t="str">
        <f>IF(B37="","",VLOOKUP(B37,計算シート!$B$20:$D$100,2,FALSE))</f>
        <v/>
      </c>
      <c r="D37" s="340" t="str">
        <f>IF(B37="","",VLOOKUP(B37,'出力シート（主要）'!$B$20:$K$879,4,FALSE))</f>
        <v/>
      </c>
      <c r="E37" s="500" t="str">
        <f>IF(B37="", "", VLOOKUP(B37, 計算シート!FR:FS, 2, FALSE))</f>
        <v/>
      </c>
      <c r="F37" s="501"/>
      <c r="G37" s="502"/>
      <c r="H37" s="506"/>
      <c r="I37" s="507"/>
      <c r="J37" s="507"/>
      <c r="K37" s="508"/>
    </row>
    <row r="38" spans="2:11" ht="19.5" customHeight="1" x14ac:dyDescent="0.45">
      <c r="B38" s="385"/>
      <c r="C38" s="324" t="str">
        <f>IF(B38="","",VLOOKUP(B38,計算シート!$B$20:$D$100,2,FALSE))</f>
        <v/>
      </c>
      <c r="D38" s="340" t="str">
        <f>IF(B38="","",VLOOKUP(B38,'出力シート（主要）'!$B$20:$K$879,4,FALSE))</f>
        <v/>
      </c>
      <c r="E38" s="500" t="str">
        <f>IF(B38="", "", VLOOKUP(B38, 計算シート!FR:FS, 2, FALSE))</f>
        <v/>
      </c>
      <c r="F38" s="501"/>
      <c r="G38" s="502"/>
      <c r="H38" s="506"/>
      <c r="I38" s="507"/>
      <c r="J38" s="507"/>
      <c r="K38" s="508"/>
    </row>
    <row r="39" spans="2:11" ht="19.5" customHeight="1" x14ac:dyDescent="0.45">
      <c r="B39" s="385"/>
      <c r="C39" s="324" t="str">
        <f>IF(B39="","",VLOOKUP(B39,計算シート!$B$20:$D$100,2,FALSE))</f>
        <v/>
      </c>
      <c r="D39" s="340" t="str">
        <f>IF(B39="","",VLOOKUP(B39,'出力シート（主要）'!$B$20:$K$879,4,FALSE))</f>
        <v/>
      </c>
      <c r="E39" s="500" t="str">
        <f>IF(B39="", "", VLOOKUP(B39, 計算シート!FR:FS, 2, FALSE))</f>
        <v/>
      </c>
      <c r="F39" s="501"/>
      <c r="G39" s="502"/>
      <c r="H39" s="506"/>
      <c r="I39" s="507"/>
      <c r="J39" s="507"/>
      <c r="K39" s="508"/>
    </row>
    <row r="40" spans="2:11" ht="19.5" customHeight="1" x14ac:dyDescent="0.45">
      <c r="B40" s="385"/>
      <c r="C40" s="324" t="str">
        <f>IF(B40="","",VLOOKUP(B40,計算シート!$B$20:$D$100,2,FALSE))</f>
        <v/>
      </c>
      <c r="D40" s="340" t="str">
        <f>IF(B40="","",VLOOKUP(B40,'出力シート（主要）'!$B$20:$K$879,4,FALSE))</f>
        <v/>
      </c>
      <c r="E40" s="500" t="str">
        <f>IF(B40="", "", VLOOKUP(B40, 計算シート!FR:FS, 2, FALSE))</f>
        <v/>
      </c>
      <c r="F40" s="501"/>
      <c r="G40" s="502"/>
      <c r="H40" s="506"/>
      <c r="I40" s="507"/>
      <c r="J40" s="507"/>
      <c r="K40" s="508"/>
    </row>
    <row r="41" spans="2:11" ht="19.5" customHeight="1" x14ac:dyDescent="0.45">
      <c r="B41" s="385"/>
      <c r="C41" s="324" t="str">
        <f>IF(B41="","",VLOOKUP(B41,計算シート!$B$20:$D$100,2,FALSE))</f>
        <v/>
      </c>
      <c r="D41" s="340" t="str">
        <f>IF(B41="","",VLOOKUP(B41,'出力シート（主要）'!$B$20:$K$879,4,FALSE))</f>
        <v/>
      </c>
      <c r="E41" s="500" t="str">
        <f>IF(B41="", "", VLOOKUP(B41, 計算シート!FR:FS, 2, FALSE))</f>
        <v/>
      </c>
      <c r="F41" s="501"/>
      <c r="G41" s="502"/>
      <c r="H41" s="506"/>
      <c r="I41" s="507"/>
      <c r="J41" s="507"/>
      <c r="K41" s="508"/>
    </row>
    <row r="42" spans="2:11" ht="19.5" customHeight="1" x14ac:dyDescent="0.45">
      <c r="B42" s="385"/>
      <c r="C42" s="324" t="str">
        <f>IF(B42="","",VLOOKUP(B42,計算シート!$B$20:$D$100,2,FALSE))</f>
        <v/>
      </c>
      <c r="D42" s="340" t="str">
        <f>IF(B42="","",VLOOKUP(B42,'出力シート（主要）'!$B$20:$K$879,4,FALSE))</f>
        <v/>
      </c>
      <c r="E42" s="500" t="str">
        <f>IF(B42="", "", VLOOKUP(B42, 計算シート!FR:FS, 2, FALSE))</f>
        <v/>
      </c>
      <c r="F42" s="501"/>
      <c r="G42" s="502"/>
      <c r="H42" s="506"/>
      <c r="I42" s="507"/>
      <c r="J42" s="507"/>
      <c r="K42" s="508"/>
    </row>
    <row r="43" spans="2:11" ht="19.5" customHeight="1" x14ac:dyDescent="0.45">
      <c r="B43" s="385"/>
      <c r="C43" s="324" t="str">
        <f>IF(B43="","",VLOOKUP(B43,計算シート!$B$20:$D$100,2,FALSE))</f>
        <v/>
      </c>
      <c r="D43" s="340" t="str">
        <f>IF(B43="","",VLOOKUP(B43,'出力シート（主要）'!$B$20:$K$879,4,FALSE))</f>
        <v/>
      </c>
      <c r="E43" s="500" t="str">
        <f>IF(B43="", "", VLOOKUP(B43, 計算シート!FR:FS, 2, FALSE))</f>
        <v/>
      </c>
      <c r="F43" s="501"/>
      <c r="G43" s="502"/>
      <c r="H43" s="506"/>
      <c r="I43" s="507"/>
      <c r="J43" s="507"/>
      <c r="K43" s="508"/>
    </row>
    <row r="44" spans="2:11" ht="19.5" customHeight="1" x14ac:dyDescent="0.45">
      <c r="B44" s="385"/>
      <c r="C44" s="324" t="str">
        <f>IF(B44="","",VLOOKUP(B44,計算シート!$B$20:$D$100,2,FALSE))</f>
        <v/>
      </c>
      <c r="D44" s="340" t="str">
        <f>IF(B44="","",VLOOKUP(B44,'出力シート（主要）'!$B$20:$K$879,4,FALSE))</f>
        <v/>
      </c>
      <c r="E44" s="500" t="str">
        <f>IF(B44="", "", VLOOKUP(B44, 計算シート!FR:FS, 2, FALSE))</f>
        <v/>
      </c>
      <c r="F44" s="501"/>
      <c r="G44" s="502"/>
      <c r="H44" s="506"/>
      <c r="I44" s="507"/>
      <c r="J44" s="507"/>
      <c r="K44" s="508"/>
    </row>
    <row r="45" spans="2:11" ht="19.5" customHeight="1" x14ac:dyDescent="0.45">
      <c r="B45" s="385"/>
      <c r="C45" s="324" t="str">
        <f>IF(B45="","",VLOOKUP(B45,計算シート!$B$20:$D$100,2,FALSE))</f>
        <v/>
      </c>
      <c r="D45" s="340" t="str">
        <f>IF(B45="","",VLOOKUP(B45,'出力シート（主要）'!$B$20:$K$879,4,FALSE))</f>
        <v/>
      </c>
      <c r="E45" s="500" t="str">
        <f>IF(B45="", "", VLOOKUP(B45, 計算シート!FR:FS, 2, FALSE))</f>
        <v/>
      </c>
      <c r="F45" s="501"/>
      <c r="G45" s="502"/>
      <c r="H45" s="506"/>
      <c r="I45" s="507"/>
      <c r="J45" s="507"/>
      <c r="K45" s="508"/>
    </row>
    <row r="46" spans="2:11" ht="19.5" customHeight="1" x14ac:dyDescent="0.45">
      <c r="B46" s="385"/>
      <c r="C46" s="324" t="str">
        <f>IF(B46="","",VLOOKUP(B46,計算シート!$B$20:$D$100,2,FALSE))</f>
        <v/>
      </c>
      <c r="D46" s="340" t="str">
        <f>IF(B46="","",VLOOKUP(B46,'出力シート（主要）'!$B$20:$K$879,4,FALSE))</f>
        <v/>
      </c>
      <c r="E46" s="500" t="str">
        <f>IF(B46="", "", VLOOKUP(B46, 計算シート!FR:FS, 2, FALSE))</f>
        <v/>
      </c>
      <c r="F46" s="501"/>
      <c r="G46" s="502"/>
      <c r="H46" s="506"/>
      <c r="I46" s="507"/>
      <c r="J46" s="507"/>
      <c r="K46" s="508"/>
    </row>
    <row r="47" spans="2:11" ht="19.5" customHeight="1" x14ac:dyDescent="0.45">
      <c r="B47" s="385"/>
      <c r="C47" s="324" t="str">
        <f>IF(B47="","",VLOOKUP(B47,計算シート!$B$20:$D$100,2,FALSE))</f>
        <v/>
      </c>
      <c r="D47" s="340" t="str">
        <f>IF(B47="","",VLOOKUP(B47,'出力シート（主要）'!$B$20:$K$879,4,FALSE))</f>
        <v/>
      </c>
      <c r="E47" s="500" t="str">
        <f>IF(B47="", "", VLOOKUP(B47, 計算シート!FR:FS, 2, FALSE))</f>
        <v/>
      </c>
      <c r="F47" s="501"/>
      <c r="G47" s="502"/>
      <c r="H47" s="506"/>
      <c r="I47" s="507"/>
      <c r="J47" s="507"/>
      <c r="K47" s="508"/>
    </row>
    <row r="48" spans="2:11" ht="19.5" customHeight="1" x14ac:dyDescent="0.45">
      <c r="B48" s="385"/>
      <c r="C48" s="324" t="str">
        <f>IF(B48="","",VLOOKUP(B48,計算シート!$B$20:$D$100,2,FALSE))</f>
        <v/>
      </c>
      <c r="D48" s="340" t="str">
        <f>IF(B48="","",VLOOKUP(B48,'出力シート（主要）'!$B$20:$K$879,4,FALSE))</f>
        <v/>
      </c>
      <c r="E48" s="500" t="str">
        <f>IF(B48="", "", VLOOKUP(B48, 計算シート!FR:FS, 2, FALSE))</f>
        <v/>
      </c>
      <c r="F48" s="501"/>
      <c r="G48" s="502"/>
      <c r="H48" s="506"/>
      <c r="I48" s="507"/>
      <c r="J48" s="507"/>
      <c r="K48" s="508"/>
    </row>
    <row r="49" spans="2:11" ht="19.5" customHeight="1" x14ac:dyDescent="0.45">
      <c r="B49" s="385"/>
      <c r="C49" s="324" t="str">
        <f>IF(B49="","",VLOOKUP(B49,計算シート!$B$20:$D$100,2,FALSE))</f>
        <v/>
      </c>
      <c r="D49" s="340" t="str">
        <f>IF(B49="","",VLOOKUP(B49,'出力シート（主要）'!$B$20:$K$879,4,FALSE))</f>
        <v/>
      </c>
      <c r="E49" s="500" t="str">
        <f>IF(B49="", "", VLOOKUP(B49, 計算シート!FR:FS, 2, FALSE))</f>
        <v/>
      </c>
      <c r="F49" s="501"/>
      <c r="G49" s="502"/>
      <c r="H49" s="506"/>
      <c r="I49" s="507"/>
      <c r="J49" s="507"/>
      <c r="K49" s="508"/>
    </row>
    <row r="50" spans="2:11" ht="19.5" customHeight="1" x14ac:dyDescent="0.45">
      <c r="B50" s="385"/>
      <c r="C50" s="324" t="str">
        <f>IF(B50="","",VLOOKUP(B50,計算シート!$B$20:$D$100,2,FALSE))</f>
        <v/>
      </c>
      <c r="D50" s="340" t="str">
        <f>IF(B50="","",VLOOKUP(B50,'出力シート（主要）'!$B$20:$K$879,4,FALSE))</f>
        <v/>
      </c>
      <c r="E50" s="500" t="str">
        <f>IF(B50="", "", VLOOKUP(B50, 計算シート!FR:FS, 2, FALSE))</f>
        <v/>
      </c>
      <c r="F50" s="501"/>
      <c r="G50" s="502"/>
      <c r="H50" s="506"/>
      <c r="I50" s="507"/>
      <c r="J50" s="507"/>
      <c r="K50" s="508"/>
    </row>
    <row r="51" spans="2:11" ht="19.5" customHeight="1" x14ac:dyDescent="0.45">
      <c r="B51" s="385"/>
      <c r="C51" s="324" t="str">
        <f>IF(B51="","",VLOOKUP(B51,計算シート!$B$20:$D$100,2,FALSE))</f>
        <v/>
      </c>
      <c r="D51" s="340" t="str">
        <f>IF(B51="","",VLOOKUP(B51,'出力シート（主要）'!$B$20:$K$879,4,FALSE))</f>
        <v/>
      </c>
      <c r="E51" s="500" t="str">
        <f>IF(B51="", "", VLOOKUP(B51, 計算シート!FR:FS, 2, FALSE))</f>
        <v/>
      </c>
      <c r="F51" s="501"/>
      <c r="G51" s="502"/>
      <c r="H51" s="506"/>
      <c r="I51" s="507"/>
      <c r="J51" s="507"/>
      <c r="K51" s="508"/>
    </row>
    <row r="52" spans="2:11" ht="19.5" customHeight="1" x14ac:dyDescent="0.45">
      <c r="B52" s="385"/>
      <c r="C52" s="324" t="str">
        <f>IF(B52="","",VLOOKUP(B52,計算シート!$B$20:$D$100,2,FALSE))</f>
        <v/>
      </c>
      <c r="D52" s="340" t="str">
        <f>IF(B52="","",VLOOKUP(B52,'出力シート（主要）'!$B$20:$K$879,4,FALSE))</f>
        <v/>
      </c>
      <c r="E52" s="500" t="str">
        <f>IF(B52="", "", VLOOKUP(B52, 計算シート!FR:FS, 2, FALSE))</f>
        <v/>
      </c>
      <c r="F52" s="501"/>
      <c r="G52" s="502"/>
      <c r="H52" s="506"/>
      <c r="I52" s="507"/>
      <c r="J52" s="507"/>
      <c r="K52" s="508"/>
    </row>
    <row r="53" spans="2:11" ht="19.5" customHeight="1" x14ac:dyDescent="0.45">
      <c r="B53" s="385"/>
      <c r="C53" s="324" t="str">
        <f>IF(B53="","",VLOOKUP(B53,計算シート!$B$20:$D$100,2,FALSE))</f>
        <v/>
      </c>
      <c r="D53" s="340" t="str">
        <f>IF(B53="","",VLOOKUP(B53,'出力シート（主要）'!$B$20:$K$879,4,FALSE))</f>
        <v/>
      </c>
      <c r="E53" s="500" t="str">
        <f>IF(B53="", "", VLOOKUP(B53, 計算シート!FR:FS, 2, FALSE))</f>
        <v/>
      </c>
      <c r="F53" s="501"/>
      <c r="G53" s="502"/>
      <c r="H53" s="506"/>
      <c r="I53" s="507"/>
      <c r="J53" s="507"/>
      <c r="K53" s="508"/>
    </row>
    <row r="54" spans="2:11" ht="19.5" customHeight="1" x14ac:dyDescent="0.45">
      <c r="B54" s="385"/>
      <c r="C54" s="324" t="str">
        <f>IF(B54="","",VLOOKUP(B54,計算シート!$B$20:$D$100,2,FALSE))</f>
        <v/>
      </c>
      <c r="D54" s="340" t="str">
        <f>IF(B54="","",VLOOKUP(B54,'出力シート（主要）'!$B$20:$K$879,4,FALSE))</f>
        <v/>
      </c>
      <c r="E54" s="500" t="str">
        <f>IF(B54="", "", VLOOKUP(B54, 計算シート!FR:FS, 2, FALSE))</f>
        <v/>
      </c>
      <c r="F54" s="501"/>
      <c r="G54" s="502"/>
      <c r="H54" s="506"/>
      <c r="I54" s="507"/>
      <c r="J54" s="507"/>
      <c r="K54" s="508"/>
    </row>
    <row r="55" spans="2:11" ht="19.5" customHeight="1" x14ac:dyDescent="0.45">
      <c r="B55" s="385"/>
      <c r="C55" s="324" t="str">
        <f>IF(B55="","",VLOOKUP(B55,計算シート!$B$20:$D$100,2,FALSE))</f>
        <v/>
      </c>
      <c r="D55" s="340" t="str">
        <f>IF(B55="","",VLOOKUP(B55,'出力シート（主要）'!$B$20:$K$879,4,FALSE))</f>
        <v/>
      </c>
      <c r="E55" s="500" t="str">
        <f>IF(B55="", "", VLOOKUP(B55, 計算シート!FR:FS, 2, FALSE))</f>
        <v/>
      </c>
      <c r="F55" s="501"/>
      <c r="G55" s="502"/>
      <c r="H55" s="506"/>
      <c r="I55" s="507"/>
      <c r="J55" s="507"/>
      <c r="K55" s="508"/>
    </row>
    <row r="56" spans="2:11" ht="19.5" customHeight="1" x14ac:dyDescent="0.45">
      <c r="B56" s="385"/>
      <c r="C56" s="324" t="str">
        <f>IF(B56="","",VLOOKUP(B56,計算シート!$B$20:$D$100,2,FALSE))</f>
        <v/>
      </c>
      <c r="D56" s="340" t="str">
        <f>IF(B56="","",VLOOKUP(B56,'出力シート（主要）'!$B$20:$K$879,4,FALSE))</f>
        <v/>
      </c>
      <c r="E56" s="500" t="str">
        <f>IF(B56="", "", VLOOKUP(B56, 計算シート!FR:FS, 2, FALSE))</f>
        <v/>
      </c>
      <c r="F56" s="501"/>
      <c r="G56" s="502"/>
      <c r="H56" s="506"/>
      <c r="I56" s="507"/>
      <c r="J56" s="507"/>
      <c r="K56" s="508"/>
    </row>
    <row r="57" spans="2:11" ht="19.5" customHeight="1" x14ac:dyDescent="0.45">
      <c r="B57" s="385"/>
      <c r="C57" s="324" t="str">
        <f>IF(B57="","",VLOOKUP(B57,計算シート!$B$20:$D$100,2,FALSE))</f>
        <v/>
      </c>
      <c r="D57" s="340" t="str">
        <f>IF(B57="","",VLOOKUP(B57,'出力シート（主要）'!$B$20:$K$879,4,FALSE))</f>
        <v/>
      </c>
      <c r="E57" s="500" t="str">
        <f>IF(B57="", "", VLOOKUP(B57, 計算シート!FR:FS, 2, FALSE))</f>
        <v/>
      </c>
      <c r="F57" s="501"/>
      <c r="G57" s="502"/>
      <c r="H57" s="506"/>
      <c r="I57" s="507"/>
      <c r="J57" s="507"/>
      <c r="K57" s="508"/>
    </row>
    <row r="58" spans="2:11" ht="19.5" customHeight="1" x14ac:dyDescent="0.45">
      <c r="B58" s="385"/>
      <c r="C58" s="324" t="str">
        <f>IF(B58="","",VLOOKUP(B58,計算シート!$B$20:$D$100,2,FALSE))</f>
        <v/>
      </c>
      <c r="D58" s="340" t="str">
        <f>IF(B58="","",VLOOKUP(B58,'出力シート（主要）'!$B$20:$K$879,4,FALSE))</f>
        <v/>
      </c>
      <c r="E58" s="500" t="str">
        <f>IF(B58="", "", VLOOKUP(B58, 計算シート!FR:FS, 2, FALSE))</f>
        <v/>
      </c>
      <c r="F58" s="501"/>
      <c r="G58" s="502"/>
      <c r="H58" s="506"/>
      <c r="I58" s="507"/>
      <c r="J58" s="507"/>
      <c r="K58" s="508"/>
    </row>
    <row r="59" spans="2:11" ht="19.5" customHeight="1" x14ac:dyDescent="0.45">
      <c r="B59" s="385"/>
      <c r="C59" s="324" t="str">
        <f>IF(B59="","",VLOOKUP(B59,計算シート!$B$20:$D$100,2,FALSE))</f>
        <v/>
      </c>
      <c r="D59" s="340" t="str">
        <f>IF(B59="","",VLOOKUP(B59,'出力シート（主要）'!$B$20:$K$879,4,FALSE))</f>
        <v/>
      </c>
      <c r="E59" s="500" t="str">
        <f>IF(B59="", "", VLOOKUP(B59, 計算シート!FR:FS, 2, FALSE))</f>
        <v/>
      </c>
      <c r="F59" s="501"/>
      <c r="G59" s="502"/>
      <c r="H59" s="506"/>
      <c r="I59" s="507"/>
      <c r="J59" s="507"/>
      <c r="K59" s="508"/>
    </row>
    <row r="60" spans="2:11" ht="19.5" customHeight="1" x14ac:dyDescent="0.45">
      <c r="B60" s="385"/>
      <c r="C60" s="324" t="str">
        <f>IF(B60="","",VLOOKUP(B60,計算シート!$B$20:$D$100,2,FALSE))</f>
        <v/>
      </c>
      <c r="D60" s="340" t="str">
        <f>IF(B60="","",VLOOKUP(B60,'出力シート（主要）'!$B$20:$K$879,4,FALSE))</f>
        <v/>
      </c>
      <c r="E60" s="500" t="str">
        <f>IF(B60="", "", VLOOKUP(B60, 計算シート!FR:FS, 2, FALSE))</f>
        <v/>
      </c>
      <c r="F60" s="501"/>
      <c r="G60" s="502"/>
      <c r="H60" s="506"/>
      <c r="I60" s="507"/>
      <c r="J60" s="507"/>
      <c r="K60" s="508"/>
    </row>
    <row r="61" spans="2:11" ht="19.5" customHeight="1" x14ac:dyDescent="0.45">
      <c r="B61" s="385"/>
      <c r="C61" s="324" t="str">
        <f>IF(B61="","",VLOOKUP(B61,計算シート!$B$20:$D$100,2,FALSE))</f>
        <v/>
      </c>
      <c r="D61" s="340" t="str">
        <f>IF(B61="","",VLOOKUP(B61,'出力シート（主要）'!$B$20:$K$879,4,FALSE))</f>
        <v/>
      </c>
      <c r="E61" s="500" t="str">
        <f>IF(B61="", "", VLOOKUP(B61, 計算シート!FR:FS, 2, FALSE))</f>
        <v/>
      </c>
      <c r="F61" s="501"/>
      <c r="G61" s="502"/>
      <c r="H61" s="506"/>
      <c r="I61" s="507"/>
      <c r="J61" s="507"/>
      <c r="K61" s="508"/>
    </row>
    <row r="62" spans="2:11" ht="19.5" customHeight="1" x14ac:dyDescent="0.45">
      <c r="B62" s="385"/>
      <c r="C62" s="324" t="str">
        <f>IF(B62="","",VLOOKUP(B62,計算シート!$B$20:$D$100,2,FALSE))</f>
        <v/>
      </c>
      <c r="D62" s="340" t="str">
        <f>IF(B62="","",VLOOKUP(B62,'出力シート（主要）'!$B$20:$K$879,4,FALSE))</f>
        <v/>
      </c>
      <c r="E62" s="500" t="str">
        <f>IF(B62="", "", VLOOKUP(B62, 計算シート!FR:FS, 2, FALSE))</f>
        <v/>
      </c>
      <c r="F62" s="501"/>
      <c r="G62" s="502"/>
      <c r="H62" s="506"/>
      <c r="I62" s="507"/>
      <c r="J62" s="507"/>
      <c r="K62" s="508"/>
    </row>
    <row r="63" spans="2:11" ht="19.5" customHeight="1" x14ac:dyDescent="0.45">
      <c r="B63" s="385"/>
      <c r="C63" s="324" t="str">
        <f>IF(B63="","",VLOOKUP(B63,計算シート!$B$20:$D$100,2,FALSE))</f>
        <v/>
      </c>
      <c r="D63" s="340" t="str">
        <f>IF(B63="","",VLOOKUP(B63,'出力シート（主要）'!$B$20:$K$879,4,FALSE))</f>
        <v/>
      </c>
      <c r="E63" s="500" t="str">
        <f>IF(B63="", "", VLOOKUP(B63, 計算シート!FR:FS, 2, FALSE))</f>
        <v/>
      </c>
      <c r="F63" s="501"/>
      <c r="G63" s="502"/>
      <c r="H63" s="506"/>
      <c r="I63" s="507"/>
      <c r="J63" s="507"/>
      <c r="K63" s="508"/>
    </row>
    <row r="64" spans="2:11" ht="19.5" customHeight="1" x14ac:dyDescent="0.45">
      <c r="B64" s="385"/>
      <c r="C64" s="324" t="str">
        <f>IF(B64="","",VLOOKUP(B64,計算シート!$B$20:$D$100,2,FALSE))</f>
        <v/>
      </c>
      <c r="D64" s="340" t="str">
        <f>IF(B64="","",VLOOKUP(B64,'出力シート（主要）'!$B$20:$K$879,4,FALSE))</f>
        <v/>
      </c>
      <c r="E64" s="500" t="str">
        <f>IF(B64="", "", VLOOKUP(B64, 計算シート!FR:FS, 2, FALSE))</f>
        <v/>
      </c>
      <c r="F64" s="501"/>
      <c r="G64" s="502"/>
      <c r="H64" s="506"/>
      <c r="I64" s="507"/>
      <c r="J64" s="507"/>
      <c r="K64" s="508"/>
    </row>
    <row r="65" spans="2:11" ht="19.5" customHeight="1" x14ac:dyDescent="0.45">
      <c r="B65" s="385"/>
      <c r="C65" s="324" t="str">
        <f>IF(B65="","",VLOOKUP(B65,計算シート!$B$20:$D$100,2,FALSE))</f>
        <v/>
      </c>
      <c r="D65" s="340" t="str">
        <f>IF(B65="","",VLOOKUP(B65,'出力シート（主要）'!$B$20:$K$879,4,FALSE))</f>
        <v/>
      </c>
      <c r="E65" s="500" t="str">
        <f>IF(B65="", "", VLOOKUP(B65, 計算シート!FR:FS, 2, FALSE))</f>
        <v/>
      </c>
      <c r="F65" s="501"/>
      <c r="G65" s="502"/>
      <c r="H65" s="506"/>
      <c r="I65" s="507"/>
      <c r="J65" s="507"/>
      <c r="K65" s="508"/>
    </row>
    <row r="66" spans="2:11" ht="19.5" customHeight="1" x14ac:dyDescent="0.45">
      <c r="B66" s="385"/>
      <c r="C66" s="324" t="str">
        <f>IF(B66="","",VLOOKUP(B66,計算シート!$B$20:$D$100,2,FALSE))</f>
        <v/>
      </c>
      <c r="D66" s="340" t="str">
        <f>IF(B66="","",VLOOKUP(B66,'出力シート（主要）'!$B$20:$K$879,4,FALSE))</f>
        <v/>
      </c>
      <c r="E66" s="500" t="str">
        <f>IF(B66="", "", VLOOKUP(B66, 計算シート!FR:FS, 2, FALSE))</f>
        <v/>
      </c>
      <c r="F66" s="501"/>
      <c r="G66" s="502"/>
      <c r="H66" s="506"/>
      <c r="I66" s="507"/>
      <c r="J66" s="507"/>
      <c r="K66" s="508"/>
    </row>
    <row r="67" spans="2:11" ht="19.5" customHeight="1" x14ac:dyDescent="0.45">
      <c r="B67" s="385"/>
      <c r="C67" s="324" t="str">
        <f>IF(B67="","",VLOOKUP(B67,計算シート!$B$20:$D$100,2,FALSE))</f>
        <v/>
      </c>
      <c r="D67" s="340" t="str">
        <f>IF(B67="","",VLOOKUP(B67,'出力シート（主要）'!$B$20:$K$879,4,FALSE))</f>
        <v/>
      </c>
      <c r="E67" s="500" t="str">
        <f>IF(B67="", "", VLOOKUP(B67, 計算シート!FR:FS, 2, FALSE))</f>
        <v/>
      </c>
      <c r="F67" s="501"/>
      <c r="G67" s="502"/>
      <c r="H67" s="506"/>
      <c r="I67" s="507"/>
      <c r="J67" s="507"/>
      <c r="K67" s="508"/>
    </row>
    <row r="68" spans="2:11" ht="19.5" customHeight="1" x14ac:dyDescent="0.45">
      <c r="B68" s="385"/>
      <c r="C68" s="324" t="str">
        <f>IF(B68="","",VLOOKUP(B68,計算シート!$B$20:$D$100,2,FALSE))</f>
        <v/>
      </c>
      <c r="D68" s="340" t="str">
        <f>IF(B68="","",VLOOKUP(B68,'出力シート（主要）'!$B$20:$K$879,4,FALSE))</f>
        <v/>
      </c>
      <c r="E68" s="500" t="str">
        <f>IF(B68="", "", VLOOKUP(B68, 計算シート!FR:FS, 2, FALSE))</f>
        <v/>
      </c>
      <c r="F68" s="501"/>
      <c r="G68" s="502"/>
      <c r="H68" s="506"/>
      <c r="I68" s="507"/>
      <c r="J68" s="507"/>
      <c r="K68" s="508"/>
    </row>
    <row r="69" spans="2:11" ht="19.5" customHeight="1" x14ac:dyDescent="0.45">
      <c r="B69" s="385"/>
      <c r="C69" s="324" t="str">
        <f>IF(B69="","",VLOOKUP(B69,計算シート!$B$20:$D$100,2,FALSE))</f>
        <v/>
      </c>
      <c r="D69" s="340" t="str">
        <f>IF(B69="","",VLOOKUP(B69,'出力シート（主要）'!$B$20:$K$879,4,FALSE))</f>
        <v/>
      </c>
      <c r="E69" s="500" t="str">
        <f>IF(B69="", "", VLOOKUP(B69, 計算シート!FR:FS, 2, FALSE))</f>
        <v/>
      </c>
      <c r="F69" s="501"/>
      <c r="G69" s="502"/>
      <c r="H69" s="506"/>
      <c r="I69" s="507"/>
      <c r="J69" s="507"/>
      <c r="K69" s="508"/>
    </row>
    <row r="70" spans="2:11" ht="19.5" customHeight="1" x14ac:dyDescent="0.45">
      <c r="B70" s="385"/>
      <c r="C70" s="324" t="str">
        <f>IF(B70="","",VLOOKUP(B70,計算シート!$B$20:$D$100,2,FALSE))</f>
        <v/>
      </c>
      <c r="D70" s="340" t="str">
        <f>IF(B70="","",VLOOKUP(B70,'出力シート（主要）'!$B$20:$K$879,4,FALSE))</f>
        <v/>
      </c>
      <c r="E70" s="500" t="str">
        <f>IF(B70="", "", VLOOKUP(B70, 計算シート!FR:FS, 2, FALSE))</f>
        <v/>
      </c>
      <c r="F70" s="501"/>
      <c r="G70" s="502"/>
      <c r="H70" s="506"/>
      <c r="I70" s="507"/>
      <c r="J70" s="507"/>
      <c r="K70" s="508"/>
    </row>
    <row r="71" spans="2:11" ht="19.5" customHeight="1" x14ac:dyDescent="0.45">
      <c r="B71" s="385"/>
      <c r="C71" s="324" t="str">
        <f>IF(B71="","",VLOOKUP(B71,計算シート!$B$20:$D$100,2,FALSE))</f>
        <v/>
      </c>
      <c r="D71" s="340" t="str">
        <f>IF(B71="","",VLOOKUP(B71,'出力シート（主要）'!$B$20:$K$879,4,FALSE))</f>
        <v/>
      </c>
      <c r="E71" s="500" t="str">
        <f>IF(B71="", "", VLOOKUP(B71, 計算シート!FR:FS, 2, FALSE))</f>
        <v/>
      </c>
      <c r="F71" s="501"/>
      <c r="G71" s="502"/>
      <c r="H71" s="506"/>
      <c r="I71" s="507"/>
      <c r="J71" s="507"/>
      <c r="K71" s="508"/>
    </row>
    <row r="72" spans="2:11" ht="19.5" customHeight="1" x14ac:dyDescent="0.45">
      <c r="B72" s="385"/>
      <c r="C72" s="324" t="str">
        <f>IF(B72="","",VLOOKUP(B72,計算シート!$B$20:$D$100,2,FALSE))</f>
        <v/>
      </c>
      <c r="D72" s="340" t="str">
        <f>IF(B72="","",VLOOKUP(B72,'出力シート（主要）'!$B$20:$K$879,4,FALSE))</f>
        <v/>
      </c>
      <c r="E72" s="500" t="str">
        <f>IF(B72="", "", VLOOKUP(B72, 計算シート!FR:FS, 2, FALSE))</f>
        <v/>
      </c>
      <c r="F72" s="501"/>
      <c r="G72" s="502"/>
      <c r="H72" s="506"/>
      <c r="I72" s="507"/>
      <c r="J72" s="507"/>
      <c r="K72" s="508"/>
    </row>
    <row r="73" spans="2:11" ht="19.5" customHeight="1" x14ac:dyDescent="0.45">
      <c r="B73" s="385"/>
      <c r="C73" s="324" t="str">
        <f>IF(B73="","",VLOOKUP(B73,計算シート!$B$20:$D$100,2,FALSE))</f>
        <v/>
      </c>
      <c r="D73" s="340" t="str">
        <f>IF(B73="","",VLOOKUP(B73,'出力シート（主要）'!$B$20:$K$879,4,FALSE))</f>
        <v/>
      </c>
      <c r="E73" s="500" t="str">
        <f>IF(B73="", "", VLOOKUP(B73, 計算シート!FR:FS, 2, FALSE))</f>
        <v/>
      </c>
      <c r="F73" s="501"/>
      <c r="G73" s="502"/>
      <c r="H73" s="506"/>
      <c r="I73" s="507"/>
      <c r="J73" s="507"/>
      <c r="K73" s="508"/>
    </row>
    <row r="74" spans="2:11" ht="19.5" customHeight="1" x14ac:dyDescent="0.45">
      <c r="B74" s="385"/>
      <c r="C74" s="324" t="str">
        <f>IF(B74="","",VLOOKUP(B74,計算シート!$B$20:$D$100,2,FALSE))</f>
        <v/>
      </c>
      <c r="D74" s="340" t="str">
        <f>IF(B74="","",VLOOKUP(B74,'出力シート（主要）'!$B$20:$K$879,4,FALSE))</f>
        <v/>
      </c>
      <c r="E74" s="500" t="str">
        <f>IF(B74="", "", VLOOKUP(B74, 計算シート!FR:FS, 2, FALSE))</f>
        <v/>
      </c>
      <c r="F74" s="501"/>
      <c r="G74" s="502"/>
      <c r="H74" s="506"/>
      <c r="I74" s="507"/>
      <c r="J74" s="507"/>
      <c r="K74" s="508"/>
    </row>
    <row r="75" spans="2:11" ht="19.5" customHeight="1" x14ac:dyDescent="0.45">
      <c r="B75" s="385"/>
      <c r="C75" s="324" t="str">
        <f>IF(B75="","",VLOOKUP(B75,計算シート!$B$20:$D$100,2,FALSE))</f>
        <v/>
      </c>
      <c r="D75" s="340" t="str">
        <f>IF(B75="","",VLOOKUP(B75,'出力シート（主要）'!$B$20:$K$879,4,FALSE))</f>
        <v/>
      </c>
      <c r="E75" s="500" t="str">
        <f>IF(B75="", "", VLOOKUP(B75, 計算シート!FR:FS, 2, FALSE))</f>
        <v/>
      </c>
      <c r="F75" s="501"/>
      <c r="G75" s="502"/>
      <c r="H75" s="506"/>
      <c r="I75" s="507"/>
      <c r="J75" s="507"/>
      <c r="K75" s="508"/>
    </row>
    <row r="76" spans="2:11" ht="19.5" customHeight="1" x14ac:dyDescent="0.45">
      <c r="B76" s="385"/>
      <c r="C76" s="324" t="str">
        <f>IF(B76="","",VLOOKUP(B76,計算シート!$B$20:$D$100,2,FALSE))</f>
        <v/>
      </c>
      <c r="D76" s="340" t="str">
        <f>IF(B76="","",VLOOKUP(B76,'出力シート（主要）'!$B$20:$K$879,4,FALSE))</f>
        <v/>
      </c>
      <c r="E76" s="500" t="str">
        <f>IF(B76="", "", VLOOKUP(B76, 計算シート!FR:FS, 2, FALSE))</f>
        <v/>
      </c>
      <c r="F76" s="501"/>
      <c r="G76" s="502"/>
      <c r="H76" s="506"/>
      <c r="I76" s="507"/>
      <c r="J76" s="507"/>
      <c r="K76" s="508"/>
    </row>
    <row r="77" spans="2:11" ht="19.5" customHeight="1" x14ac:dyDescent="0.45">
      <c r="B77" s="385"/>
      <c r="C77" s="324" t="str">
        <f>IF(B77="","",VLOOKUP(B77,計算シート!$B$20:$D$100,2,FALSE))</f>
        <v/>
      </c>
      <c r="D77" s="340" t="str">
        <f>IF(B77="","",VLOOKUP(B77,'出力シート（主要）'!$B$20:$K$879,4,FALSE))</f>
        <v/>
      </c>
      <c r="E77" s="500" t="str">
        <f>IF(B77="", "", VLOOKUP(B77, 計算シート!FR:FS, 2, FALSE))</f>
        <v/>
      </c>
      <c r="F77" s="501"/>
      <c r="G77" s="502"/>
      <c r="H77" s="506"/>
      <c r="I77" s="507"/>
      <c r="J77" s="507"/>
      <c r="K77" s="508"/>
    </row>
    <row r="78" spans="2:11" ht="19.5" customHeight="1" x14ac:dyDescent="0.45">
      <c r="B78" s="385"/>
      <c r="C78" s="324" t="str">
        <f>IF(B78="","",VLOOKUP(B78,計算シート!$B$20:$D$100,2,FALSE))</f>
        <v/>
      </c>
      <c r="D78" s="340" t="str">
        <f>IF(B78="","",VLOOKUP(B78,'出力シート（主要）'!$B$20:$K$879,4,FALSE))</f>
        <v/>
      </c>
      <c r="E78" s="500" t="str">
        <f>IF(B78="", "", VLOOKUP(B78, 計算シート!FR:FS, 2, FALSE))</f>
        <v/>
      </c>
      <c r="F78" s="501"/>
      <c r="G78" s="502"/>
      <c r="H78" s="506"/>
      <c r="I78" s="507"/>
      <c r="J78" s="507"/>
      <c r="K78" s="508"/>
    </row>
    <row r="79" spans="2:11" ht="19.5" customHeight="1" x14ac:dyDescent="0.45">
      <c r="B79" s="385"/>
      <c r="C79" s="324" t="str">
        <f>IF(B79="","",VLOOKUP(B79,計算シート!$B$20:$D$100,2,FALSE))</f>
        <v/>
      </c>
      <c r="D79" s="340" t="str">
        <f>IF(B79="","",VLOOKUP(B79,'出力シート（主要）'!$B$20:$K$879,4,FALSE))</f>
        <v/>
      </c>
      <c r="E79" s="500" t="str">
        <f>IF(B79="", "", VLOOKUP(B79, 計算シート!FR:FS, 2, FALSE))</f>
        <v/>
      </c>
      <c r="F79" s="501"/>
      <c r="G79" s="502"/>
      <c r="H79" s="506"/>
      <c r="I79" s="507"/>
      <c r="J79" s="507"/>
      <c r="K79" s="508"/>
    </row>
    <row r="80" spans="2:11" ht="19.5" customHeight="1" x14ac:dyDescent="0.45">
      <c r="B80" s="385"/>
      <c r="C80" s="324" t="str">
        <f>IF(B80="","",VLOOKUP(B80,計算シート!$B$20:$D$100,2,FALSE))</f>
        <v/>
      </c>
      <c r="D80" s="340" t="str">
        <f>IF(B80="","",VLOOKUP(B80,'出力シート（主要）'!$B$20:$K$879,4,FALSE))</f>
        <v/>
      </c>
      <c r="E80" s="500" t="str">
        <f>IF(B80="", "", VLOOKUP(B80, 計算シート!FR:FS, 2, FALSE))</f>
        <v/>
      </c>
      <c r="F80" s="501"/>
      <c r="G80" s="502"/>
      <c r="H80" s="506"/>
      <c r="I80" s="507"/>
      <c r="J80" s="507"/>
      <c r="K80" s="508"/>
    </row>
    <row r="81" spans="2:11" ht="19.5" customHeight="1" x14ac:dyDescent="0.45">
      <c r="B81" s="385"/>
      <c r="C81" s="324" t="str">
        <f>IF(B81="","",VLOOKUP(B81,計算シート!$B$20:$D$100,2,FALSE))</f>
        <v/>
      </c>
      <c r="D81" s="340" t="str">
        <f>IF(B81="","",VLOOKUP(B81,'出力シート（主要）'!$B$20:$K$879,4,FALSE))</f>
        <v/>
      </c>
      <c r="E81" s="500" t="str">
        <f>IF(B81="", "", VLOOKUP(B81, 計算シート!FR:FS, 2, FALSE))</f>
        <v/>
      </c>
      <c r="F81" s="501"/>
      <c r="G81" s="502"/>
      <c r="H81" s="506"/>
      <c r="I81" s="507"/>
      <c r="J81" s="507"/>
      <c r="K81" s="508"/>
    </row>
    <row r="82" spans="2:11" ht="19.5" customHeight="1" x14ac:dyDescent="0.45">
      <c r="B82" s="385"/>
      <c r="C82" s="324" t="str">
        <f>IF(B82="","",VLOOKUP(B82,計算シート!$B$20:$D$100,2,FALSE))</f>
        <v/>
      </c>
      <c r="D82" s="340" t="str">
        <f>IF(B82="","",VLOOKUP(B82,'出力シート（主要）'!$B$20:$K$879,4,FALSE))</f>
        <v/>
      </c>
      <c r="E82" s="500" t="str">
        <f>IF(B82="", "", VLOOKUP(B82, 計算シート!FR:FS, 2, FALSE))</f>
        <v/>
      </c>
      <c r="F82" s="501"/>
      <c r="G82" s="502"/>
      <c r="H82" s="506"/>
      <c r="I82" s="507"/>
      <c r="J82" s="507"/>
      <c r="K82" s="508"/>
    </row>
    <row r="83" spans="2:11" ht="19.5" customHeight="1" x14ac:dyDescent="0.45">
      <c r="B83" s="385"/>
      <c r="C83" s="324" t="str">
        <f>IF(B83="","",VLOOKUP(B83,計算シート!$B$20:$D$100,2,FALSE))</f>
        <v/>
      </c>
      <c r="D83" s="340" t="str">
        <f>IF(B83="","",VLOOKUP(B83,'出力シート（主要）'!$B$20:$K$879,4,FALSE))</f>
        <v/>
      </c>
      <c r="E83" s="500" t="str">
        <f>IF(B83="", "", VLOOKUP(B83, 計算シート!FR:FS, 2, FALSE))</f>
        <v/>
      </c>
      <c r="F83" s="501"/>
      <c r="G83" s="502"/>
      <c r="H83" s="506"/>
      <c r="I83" s="507"/>
      <c r="J83" s="507"/>
      <c r="K83" s="508"/>
    </row>
    <row r="84" spans="2:11" ht="19.5" customHeight="1" x14ac:dyDescent="0.45">
      <c r="B84" s="385"/>
      <c r="C84" s="324" t="str">
        <f>IF(B84="","",VLOOKUP(B84,計算シート!$B$20:$D$100,2,FALSE))</f>
        <v/>
      </c>
      <c r="D84" s="340" t="str">
        <f>IF(B84="","",VLOOKUP(B84,'出力シート（主要）'!$B$20:$K$879,4,FALSE))</f>
        <v/>
      </c>
      <c r="E84" s="500" t="str">
        <f>IF(B84="", "", VLOOKUP(B84, 計算シート!FR:FS, 2, FALSE))</f>
        <v/>
      </c>
      <c r="F84" s="501"/>
      <c r="G84" s="502"/>
      <c r="H84" s="506"/>
      <c r="I84" s="507"/>
      <c r="J84" s="507"/>
      <c r="K84" s="508"/>
    </row>
    <row r="85" spans="2:11" ht="19.5" customHeight="1" x14ac:dyDescent="0.45">
      <c r="B85" s="385"/>
      <c r="C85" s="324" t="str">
        <f>IF(B85="","",VLOOKUP(B85,計算シート!$B$20:$D$100,2,FALSE))</f>
        <v/>
      </c>
      <c r="D85" s="340" t="str">
        <f>IF(B85="","",VLOOKUP(B85,'出力シート（主要）'!$B$20:$K$879,4,FALSE))</f>
        <v/>
      </c>
      <c r="E85" s="500" t="str">
        <f>IF(B85="", "", VLOOKUP(B85, 計算シート!FR:FS, 2, FALSE))</f>
        <v/>
      </c>
      <c r="F85" s="501"/>
      <c r="G85" s="502"/>
      <c r="H85" s="506"/>
      <c r="I85" s="507"/>
      <c r="J85" s="507"/>
      <c r="K85" s="508"/>
    </row>
    <row r="86" spans="2:11" ht="19.5" customHeight="1" x14ac:dyDescent="0.45">
      <c r="B86" s="385"/>
      <c r="C86" s="324" t="str">
        <f>IF(B86="","",VLOOKUP(B86,計算シート!$B$20:$D$100,2,FALSE))</f>
        <v/>
      </c>
      <c r="D86" s="340" t="str">
        <f>IF(B86="","",VLOOKUP(B86,'出力シート（主要）'!$B$20:$K$879,4,FALSE))</f>
        <v/>
      </c>
      <c r="E86" s="500" t="str">
        <f>IF(B86="", "", VLOOKUP(B86, 計算シート!FR:FS, 2, FALSE))</f>
        <v/>
      </c>
      <c r="F86" s="501"/>
      <c r="G86" s="502"/>
      <c r="H86" s="506"/>
      <c r="I86" s="507"/>
      <c r="J86" s="507"/>
      <c r="K86" s="508"/>
    </row>
    <row r="87" spans="2:11" ht="19.5" customHeight="1" x14ac:dyDescent="0.45">
      <c r="B87" s="385"/>
      <c r="C87" s="324" t="str">
        <f>IF(B87="","",VLOOKUP(B87,計算シート!$B$20:$D$100,2,FALSE))</f>
        <v/>
      </c>
      <c r="D87" s="340" t="str">
        <f>IF(B87="","",VLOOKUP(B87,'出力シート（主要）'!$B$20:$K$879,4,FALSE))</f>
        <v/>
      </c>
      <c r="E87" s="500" t="str">
        <f>IF(B87="", "", VLOOKUP(B87, 計算シート!FR:FS, 2, FALSE))</f>
        <v/>
      </c>
      <c r="F87" s="501"/>
      <c r="G87" s="502"/>
      <c r="H87" s="506"/>
      <c r="I87" s="507"/>
      <c r="J87" s="507"/>
      <c r="K87" s="508"/>
    </row>
    <row r="88" spans="2:11" ht="19.5" customHeight="1" x14ac:dyDescent="0.45">
      <c r="B88" s="385"/>
      <c r="C88" s="324" t="str">
        <f>IF(B88="","",VLOOKUP(B88,計算シート!$B$20:$D$100,2,FALSE))</f>
        <v/>
      </c>
      <c r="D88" s="340" t="str">
        <f>IF(B88="","",VLOOKUP(B88,'出力シート（主要）'!$B$20:$K$879,4,FALSE))</f>
        <v/>
      </c>
      <c r="E88" s="500" t="str">
        <f>IF(B88="", "", VLOOKUP(B88, 計算シート!FR:FS, 2, FALSE))</f>
        <v/>
      </c>
      <c r="F88" s="501"/>
      <c r="G88" s="502"/>
      <c r="H88" s="506"/>
      <c r="I88" s="507"/>
      <c r="J88" s="507"/>
      <c r="K88" s="508"/>
    </row>
    <row r="89" spans="2:11" ht="19.5" customHeight="1" x14ac:dyDescent="0.45">
      <c r="B89" s="385"/>
      <c r="C89" s="324" t="str">
        <f>IF(B89="","",VLOOKUP(B89,計算シート!$B$20:$D$100,2,FALSE))</f>
        <v/>
      </c>
      <c r="D89" s="340" t="str">
        <f>IF(B89="","",VLOOKUP(B89,'出力シート（主要）'!$B$20:$K$879,4,FALSE))</f>
        <v/>
      </c>
      <c r="E89" s="500" t="str">
        <f>IF(B89="", "", VLOOKUP(B89, 計算シート!FR:FS, 2, FALSE))</f>
        <v/>
      </c>
      <c r="F89" s="501"/>
      <c r="G89" s="502"/>
      <c r="H89" s="506"/>
      <c r="I89" s="507"/>
      <c r="J89" s="507"/>
      <c r="K89" s="508"/>
    </row>
    <row r="90" spans="2:11" ht="19.5" customHeight="1" x14ac:dyDescent="0.45">
      <c r="B90" s="385"/>
      <c r="C90" s="324" t="str">
        <f>IF(B90="","",VLOOKUP(B90,計算シート!$B$20:$D$100,2,FALSE))</f>
        <v/>
      </c>
      <c r="D90" s="340" t="str">
        <f>IF(B90="","",VLOOKUP(B90,'出力シート（主要）'!$B$20:$K$879,4,FALSE))</f>
        <v/>
      </c>
      <c r="E90" s="500" t="str">
        <f>IF(B90="", "", VLOOKUP(B90, 計算シート!FR:FS, 2, FALSE))</f>
        <v/>
      </c>
      <c r="F90" s="501"/>
      <c r="G90" s="502"/>
      <c r="H90" s="506"/>
      <c r="I90" s="507"/>
      <c r="J90" s="507"/>
      <c r="K90" s="508"/>
    </row>
    <row r="91" spans="2:11" ht="19.5" customHeight="1" x14ac:dyDescent="0.45">
      <c r="B91" s="385"/>
      <c r="C91" s="324" t="str">
        <f>IF(B91="","",VLOOKUP(B91,計算シート!$B$20:$D$100,2,FALSE))</f>
        <v/>
      </c>
      <c r="D91" s="340" t="str">
        <f>IF(B91="","",VLOOKUP(B91,'出力シート（主要）'!$B$20:$K$879,4,FALSE))</f>
        <v/>
      </c>
      <c r="E91" s="500" t="str">
        <f>IF(B91="", "", VLOOKUP(B91, 計算シート!FR:FS, 2, FALSE))</f>
        <v/>
      </c>
      <c r="F91" s="501"/>
      <c r="G91" s="502"/>
      <c r="H91" s="506"/>
      <c r="I91" s="507"/>
      <c r="J91" s="507"/>
      <c r="K91" s="508"/>
    </row>
    <row r="92" spans="2:11" ht="19.5" customHeight="1" x14ac:dyDescent="0.45">
      <c r="B92" s="385"/>
      <c r="C92" s="324" t="str">
        <f>IF(B92="","",VLOOKUP(B92,計算シート!$B$20:$D$100,2,FALSE))</f>
        <v/>
      </c>
      <c r="D92" s="340" t="str">
        <f>IF(B92="","",VLOOKUP(B92,'出力シート（主要）'!$B$20:$K$879,4,FALSE))</f>
        <v/>
      </c>
      <c r="E92" s="500" t="str">
        <f>IF(B92="", "", VLOOKUP(B92, 計算シート!FR:FS, 2, FALSE))</f>
        <v/>
      </c>
      <c r="F92" s="501"/>
      <c r="G92" s="502"/>
      <c r="H92" s="506"/>
      <c r="I92" s="507"/>
      <c r="J92" s="507"/>
      <c r="K92" s="508"/>
    </row>
    <row r="93" spans="2:11" ht="19.5" customHeight="1" x14ac:dyDescent="0.45">
      <c r="B93" s="385"/>
      <c r="C93" s="324" t="str">
        <f>IF(B93="","",VLOOKUP(B93,計算シート!$B$20:$D$100,2,FALSE))</f>
        <v/>
      </c>
      <c r="D93" s="340" t="str">
        <f>IF(B93="","",VLOOKUP(B93,'出力シート（主要）'!$B$20:$K$879,4,FALSE))</f>
        <v/>
      </c>
      <c r="E93" s="500" t="str">
        <f>IF(B93="", "", VLOOKUP(B93, 計算シート!FR:FS, 2, FALSE))</f>
        <v/>
      </c>
      <c r="F93" s="501"/>
      <c r="G93" s="502"/>
      <c r="H93" s="506"/>
      <c r="I93" s="507"/>
      <c r="J93" s="507"/>
      <c r="K93" s="508"/>
    </row>
    <row r="94" spans="2:11" ht="19.5" customHeight="1" x14ac:dyDescent="0.45">
      <c r="B94" s="385"/>
      <c r="C94" s="324" t="str">
        <f>IF(B94="","",VLOOKUP(B94,計算シート!$B$20:$D$100,2,FALSE))</f>
        <v/>
      </c>
      <c r="D94" s="340" t="str">
        <f>IF(B94="","",VLOOKUP(B94,'出力シート（主要）'!$B$20:$K$879,4,FALSE))</f>
        <v/>
      </c>
      <c r="E94" s="500" t="str">
        <f>IF(B94="", "", VLOOKUP(B94, 計算シート!FR:FS, 2, FALSE))</f>
        <v/>
      </c>
      <c r="F94" s="501"/>
      <c r="G94" s="502"/>
      <c r="H94" s="506"/>
      <c r="I94" s="507"/>
      <c r="J94" s="507"/>
      <c r="K94" s="508"/>
    </row>
    <row r="95" spans="2:11" ht="19.5" customHeight="1" x14ac:dyDescent="0.45">
      <c r="B95" s="385"/>
      <c r="C95" s="324" t="str">
        <f>IF(B95="","",VLOOKUP(B95,計算シート!$B$20:$D$100,2,FALSE))</f>
        <v/>
      </c>
      <c r="D95" s="340" t="str">
        <f>IF(B95="","",VLOOKUP(B95,'出力シート（主要）'!$B$20:$K$879,4,FALSE))</f>
        <v/>
      </c>
      <c r="E95" s="500" t="str">
        <f>IF(B95="", "", VLOOKUP(B95, 計算シート!FR:FS, 2, FALSE))</f>
        <v/>
      </c>
      <c r="F95" s="501"/>
      <c r="G95" s="502"/>
      <c r="H95" s="506"/>
      <c r="I95" s="507"/>
      <c r="J95" s="507"/>
      <c r="K95" s="508"/>
    </row>
    <row r="96" spans="2:11" ht="19.5" customHeight="1" x14ac:dyDescent="0.45">
      <c r="B96" s="385"/>
      <c r="C96" s="324" t="str">
        <f>IF(B96="","",VLOOKUP(B96,計算シート!$B$20:$D$100,2,FALSE))</f>
        <v/>
      </c>
      <c r="D96" s="340" t="str">
        <f>IF(B96="","",VLOOKUP(B96,'出力シート（主要）'!$B$20:$K$879,4,FALSE))</f>
        <v/>
      </c>
      <c r="E96" s="500" t="str">
        <f>IF(B96="", "", VLOOKUP(B96, 計算シート!FR:FS, 2, FALSE))</f>
        <v/>
      </c>
      <c r="F96" s="501"/>
      <c r="G96" s="502"/>
      <c r="H96" s="506"/>
      <c r="I96" s="507"/>
      <c r="J96" s="507"/>
      <c r="K96" s="508"/>
    </row>
    <row r="97" spans="2:11" ht="19.5" customHeight="1" x14ac:dyDescent="0.45">
      <c r="B97" s="385"/>
      <c r="C97" s="324" t="str">
        <f>IF(B97="","",VLOOKUP(B97,計算シート!$B$20:$D$100,2,FALSE))</f>
        <v/>
      </c>
      <c r="D97" s="340" t="str">
        <f>IF(B97="","",VLOOKUP(B97,'出力シート（主要）'!$B$20:$K$879,4,FALSE))</f>
        <v/>
      </c>
      <c r="E97" s="500" t="str">
        <f>IF(B97="", "", VLOOKUP(B97, 計算シート!FR:FS, 2, FALSE))</f>
        <v/>
      </c>
      <c r="F97" s="501"/>
      <c r="G97" s="502"/>
      <c r="H97" s="506"/>
      <c r="I97" s="507"/>
      <c r="J97" s="507"/>
      <c r="K97" s="508"/>
    </row>
    <row r="98" spans="2:11" ht="19.5" customHeight="1" x14ac:dyDescent="0.45">
      <c r="B98" s="385"/>
      <c r="C98" s="324" t="str">
        <f>IF(B98="","",VLOOKUP(B98,計算シート!$B$20:$D$100,2,FALSE))</f>
        <v/>
      </c>
      <c r="D98" s="340" t="str">
        <f>IF(B98="","",VLOOKUP(B98,'出力シート（主要）'!$B$20:$K$879,4,FALSE))</f>
        <v/>
      </c>
      <c r="E98" s="500" t="str">
        <f>IF(B98="", "", VLOOKUP(B98, 計算シート!FR:FS, 2, FALSE))</f>
        <v/>
      </c>
      <c r="F98" s="501"/>
      <c r="G98" s="502"/>
      <c r="H98" s="506"/>
      <c r="I98" s="507"/>
      <c r="J98" s="507"/>
      <c r="K98" s="508"/>
    </row>
    <row r="99" spans="2:11" ht="19.5" customHeight="1" x14ac:dyDescent="0.45">
      <c r="B99" s="385"/>
      <c r="C99" s="324" t="str">
        <f>IF(B99="","",VLOOKUP(B99,計算シート!$B$20:$D$100,2,FALSE))</f>
        <v/>
      </c>
      <c r="D99" s="340" t="str">
        <f>IF(B99="","",VLOOKUP(B99,'出力シート（主要）'!$B$20:$K$879,4,FALSE))</f>
        <v/>
      </c>
      <c r="E99" s="500" t="str">
        <f>IF(B99="", "", VLOOKUP(B99, 計算シート!FR:FS, 2, FALSE))</f>
        <v/>
      </c>
      <c r="F99" s="501"/>
      <c r="G99" s="502"/>
      <c r="H99" s="506"/>
      <c r="I99" s="507"/>
      <c r="J99" s="507"/>
      <c r="K99" s="508"/>
    </row>
    <row r="100" spans="2:11" ht="19.5" customHeight="1" x14ac:dyDescent="0.45">
      <c r="B100" s="385"/>
      <c r="C100" s="324" t="str">
        <f>IF(B100="","",VLOOKUP(B100,計算シート!$B$20:$D$100,2,FALSE))</f>
        <v/>
      </c>
      <c r="D100" s="340" t="str">
        <f>IF(B100="","",VLOOKUP(B100,'出力シート（主要）'!$B$20:$K$879,4,FALSE))</f>
        <v/>
      </c>
      <c r="E100" s="500" t="str">
        <f>IF(B100="", "", VLOOKUP(B100, 計算シート!FR:FS, 2, FALSE))</f>
        <v/>
      </c>
      <c r="F100" s="501"/>
      <c r="G100" s="502"/>
      <c r="H100" s="506"/>
      <c r="I100" s="507"/>
      <c r="J100" s="507"/>
      <c r="K100" s="508"/>
    </row>
    <row r="101" spans="2:11" ht="19.5" customHeight="1" x14ac:dyDescent="0.45">
      <c r="B101" s="385"/>
      <c r="C101" s="324" t="str">
        <f>IF(B101="","",VLOOKUP(B101,計算シート!$B$20:$D$100,2,FALSE))</f>
        <v/>
      </c>
      <c r="D101" s="340" t="str">
        <f>IF(B101="","",VLOOKUP(B101,'出力シート（主要）'!$B$20:$K$879,4,FALSE))</f>
        <v/>
      </c>
      <c r="E101" s="500" t="str">
        <f>IF(B101="", "", VLOOKUP(B101, 計算シート!FR:FS, 2, FALSE))</f>
        <v/>
      </c>
      <c r="F101" s="501"/>
      <c r="G101" s="502"/>
      <c r="H101" s="506"/>
      <c r="I101" s="507"/>
      <c r="J101" s="507"/>
      <c r="K101" s="508"/>
    </row>
    <row r="102" spans="2:11" ht="19.5" customHeight="1" x14ac:dyDescent="0.45">
      <c r="B102" s="385"/>
      <c r="C102" s="324" t="str">
        <f>IF(B102="","",VLOOKUP(B102,計算シート!$B$20:$D$100,2,FALSE))</f>
        <v/>
      </c>
      <c r="D102" s="340" t="str">
        <f>IF(B102="","",VLOOKUP(B102,'出力シート（主要）'!$B$20:$K$879,4,FALSE))</f>
        <v/>
      </c>
      <c r="E102" s="500" t="str">
        <f>IF(B102="", "", VLOOKUP(B102, 計算シート!FR:FS, 2, FALSE))</f>
        <v/>
      </c>
      <c r="F102" s="501"/>
      <c r="G102" s="502"/>
      <c r="H102" s="506"/>
      <c r="I102" s="507"/>
      <c r="J102" s="507"/>
      <c r="K102" s="508"/>
    </row>
    <row r="103" spans="2:11" ht="19.5" customHeight="1" x14ac:dyDescent="0.45">
      <c r="B103" s="385"/>
      <c r="C103" s="324" t="str">
        <f>IF(B103="","",VLOOKUP(B103,計算シート!$B$20:$D$100,2,FALSE))</f>
        <v/>
      </c>
      <c r="D103" s="340" t="str">
        <f>IF(B103="","",VLOOKUP(B103,'出力シート（主要）'!$B$20:$K$879,4,FALSE))</f>
        <v/>
      </c>
      <c r="E103" s="500" t="str">
        <f>IF(B103="", "", VLOOKUP(B103, 計算シート!FR:FS, 2, FALSE))</f>
        <v/>
      </c>
      <c r="F103" s="501"/>
      <c r="G103" s="502"/>
      <c r="H103" s="506"/>
      <c r="I103" s="507"/>
      <c r="J103" s="507"/>
      <c r="K103" s="508"/>
    </row>
    <row r="104" spans="2:11" ht="19.5" customHeight="1" x14ac:dyDescent="0.45">
      <c r="B104" s="385"/>
      <c r="C104" s="324" t="str">
        <f>IF(B104="","",VLOOKUP(B104,計算シート!$B$20:$D$100,2,FALSE))</f>
        <v/>
      </c>
      <c r="D104" s="340" t="str">
        <f>IF(B104="","",VLOOKUP(B104,'出力シート（主要）'!$B$20:$K$879,4,FALSE))</f>
        <v/>
      </c>
      <c r="E104" s="500" t="str">
        <f>IF(B104="", "", VLOOKUP(B104, 計算シート!FR:FS, 2, FALSE))</f>
        <v/>
      </c>
      <c r="F104" s="501"/>
      <c r="G104" s="502"/>
      <c r="H104" s="506"/>
      <c r="I104" s="507"/>
      <c r="J104" s="507"/>
      <c r="K104" s="508"/>
    </row>
    <row r="105" spans="2:11" ht="19.5" customHeight="1" x14ac:dyDescent="0.45">
      <c r="B105" s="385"/>
      <c r="C105" s="324" t="str">
        <f>IF(B105="","",VLOOKUP(B105,計算シート!$B$20:$D$100,2,FALSE))</f>
        <v/>
      </c>
      <c r="D105" s="340" t="str">
        <f>IF(B105="","",VLOOKUP(B105,'出力シート（主要）'!$B$20:$K$879,4,FALSE))</f>
        <v/>
      </c>
      <c r="E105" s="500" t="str">
        <f>IF(B105="", "", VLOOKUP(B105, 計算シート!FR:FS, 2, FALSE))</f>
        <v/>
      </c>
      <c r="F105" s="501"/>
      <c r="G105" s="502"/>
      <c r="H105" s="506"/>
      <c r="I105" s="507"/>
      <c r="J105" s="507"/>
      <c r="K105" s="508"/>
    </row>
    <row r="106" spans="2:11" ht="19.5" customHeight="1" x14ac:dyDescent="0.45">
      <c r="B106" s="385"/>
      <c r="C106" s="324" t="str">
        <f>IF(B106="","",VLOOKUP(B106,計算シート!$B$20:$D$100,2,FALSE))</f>
        <v/>
      </c>
      <c r="D106" s="340" t="str">
        <f>IF(B106="","",VLOOKUP(B106,'出力シート（主要）'!$B$20:$K$879,4,FALSE))</f>
        <v/>
      </c>
      <c r="E106" s="500" t="str">
        <f>IF(B106="", "", VLOOKUP(B106, 計算シート!FR:FS, 2, FALSE))</f>
        <v/>
      </c>
      <c r="F106" s="501"/>
      <c r="G106" s="502"/>
      <c r="H106" s="506"/>
      <c r="I106" s="507"/>
      <c r="J106" s="507"/>
      <c r="K106" s="508"/>
    </row>
    <row r="107" spans="2:11" ht="19.5" customHeight="1" x14ac:dyDescent="0.45">
      <c r="B107" s="385"/>
      <c r="C107" s="324" t="str">
        <f>IF(B107="","",VLOOKUP(B107,計算シート!$B$20:$D$100,2,FALSE))</f>
        <v/>
      </c>
      <c r="D107" s="340" t="str">
        <f>IF(B107="","",VLOOKUP(B107,'出力シート（主要）'!$B$20:$K$879,4,FALSE))</f>
        <v/>
      </c>
      <c r="E107" s="500" t="str">
        <f>IF(B107="", "", VLOOKUP(B107, 計算シート!FR:FS, 2, FALSE))</f>
        <v/>
      </c>
      <c r="F107" s="501"/>
      <c r="G107" s="502"/>
      <c r="H107" s="506"/>
      <c r="I107" s="507"/>
      <c r="J107" s="507"/>
      <c r="K107" s="508"/>
    </row>
    <row r="108" spans="2:11" ht="19.5" customHeight="1" x14ac:dyDescent="0.45">
      <c r="B108" s="385"/>
      <c r="C108" s="324" t="str">
        <f>IF(B108="","",VLOOKUP(B108,計算シート!$B$20:$D$100,2,FALSE))</f>
        <v/>
      </c>
      <c r="D108" s="340" t="str">
        <f>IF(B108="","",VLOOKUP(B108,'出力シート（主要）'!$B$20:$K$879,4,FALSE))</f>
        <v/>
      </c>
      <c r="E108" s="500" t="str">
        <f>IF(B108="", "", VLOOKUP(B108, 計算シート!FR:FS, 2, FALSE))</f>
        <v/>
      </c>
      <c r="F108" s="501"/>
      <c r="G108" s="502"/>
      <c r="H108" s="506"/>
      <c r="I108" s="507"/>
      <c r="J108" s="507"/>
      <c r="K108" s="508"/>
    </row>
    <row r="109" spans="2:11" ht="19.5" customHeight="1" x14ac:dyDescent="0.45">
      <c r="B109" s="385"/>
      <c r="C109" s="324" t="str">
        <f>IF(B109="","",VLOOKUP(B109,計算シート!$B$20:$D$100,2,FALSE))</f>
        <v/>
      </c>
      <c r="D109" s="340" t="str">
        <f>IF(B109="","",VLOOKUP(B109,'出力シート（主要）'!$B$20:$K$879,4,FALSE))</f>
        <v/>
      </c>
      <c r="E109" s="500" t="str">
        <f>IF(B109="", "", VLOOKUP(B109, 計算シート!FR:FS, 2, FALSE))</f>
        <v/>
      </c>
      <c r="F109" s="501"/>
      <c r="G109" s="502"/>
      <c r="H109" s="506"/>
      <c r="I109" s="507"/>
      <c r="J109" s="507"/>
      <c r="K109" s="508"/>
    </row>
    <row r="110" spans="2:11" ht="19.5" customHeight="1" x14ac:dyDescent="0.45">
      <c r="B110" s="385"/>
      <c r="C110" s="324" t="str">
        <f>IF(B110="","",VLOOKUP(B110,計算シート!$B$20:$D$100,2,FALSE))</f>
        <v/>
      </c>
      <c r="D110" s="340" t="str">
        <f>IF(B110="","",VLOOKUP(B110,'出力シート（主要）'!$B$20:$K$879,4,FALSE))</f>
        <v/>
      </c>
      <c r="E110" s="500" t="str">
        <f>IF(B110="", "", VLOOKUP(B110, 計算シート!FR:FS, 2, FALSE))</f>
        <v/>
      </c>
      <c r="F110" s="501"/>
      <c r="G110" s="502"/>
      <c r="H110" s="506"/>
      <c r="I110" s="507"/>
      <c r="J110" s="507"/>
      <c r="K110" s="508"/>
    </row>
    <row r="111" spans="2:11" ht="19.5" customHeight="1" x14ac:dyDescent="0.45">
      <c r="B111" s="385"/>
      <c r="C111" s="324" t="str">
        <f>IF(B111="","",VLOOKUP(B111,計算シート!$B$20:$D$100,2,FALSE))</f>
        <v/>
      </c>
      <c r="D111" s="340" t="str">
        <f>IF(B111="","",VLOOKUP(B111,'出力シート（主要）'!$B$20:$K$879,4,FALSE))</f>
        <v/>
      </c>
      <c r="E111" s="500" t="str">
        <f>IF(B111="", "", VLOOKUP(B111, 計算シート!FR:FS, 2, FALSE))</f>
        <v/>
      </c>
      <c r="F111" s="501"/>
      <c r="G111" s="502"/>
      <c r="H111" s="506"/>
      <c r="I111" s="507"/>
      <c r="J111" s="507"/>
      <c r="K111" s="508"/>
    </row>
    <row r="112" spans="2:11" ht="19.5" customHeight="1" x14ac:dyDescent="0.45">
      <c r="B112" s="385"/>
      <c r="C112" s="324" t="str">
        <f>IF(B112="","",VLOOKUP(B112,計算シート!$B$20:$D$100,2,FALSE))</f>
        <v/>
      </c>
      <c r="D112" s="340" t="str">
        <f>IF(B112="","",VLOOKUP(B112,'出力シート（主要）'!$B$20:$K$879,4,FALSE))</f>
        <v/>
      </c>
      <c r="E112" s="500" t="str">
        <f>IF(B112="", "", VLOOKUP(B112, 計算シート!FR:FS, 2, FALSE))</f>
        <v/>
      </c>
      <c r="F112" s="501"/>
      <c r="G112" s="502"/>
      <c r="H112" s="506"/>
      <c r="I112" s="507"/>
      <c r="J112" s="507"/>
      <c r="K112" s="508"/>
    </row>
    <row r="113" spans="2:11" ht="19.5" customHeight="1" x14ac:dyDescent="0.45">
      <c r="B113" s="385"/>
      <c r="C113" s="324" t="str">
        <f>IF(B113="","",VLOOKUP(B113,計算シート!$B$20:$D$100,2,FALSE))</f>
        <v/>
      </c>
      <c r="D113" s="340" t="str">
        <f>IF(B113="","",VLOOKUP(B113,'出力シート（主要）'!$B$20:$K$879,4,FALSE))</f>
        <v/>
      </c>
      <c r="E113" s="500" t="str">
        <f>IF(B113="", "", VLOOKUP(B113, 計算シート!FR:FS, 2, FALSE))</f>
        <v/>
      </c>
      <c r="F113" s="501"/>
      <c r="G113" s="502"/>
      <c r="H113" s="506"/>
      <c r="I113" s="507"/>
      <c r="J113" s="507"/>
      <c r="K113" s="508"/>
    </row>
    <row r="114" spans="2:11" ht="19.5" customHeight="1" x14ac:dyDescent="0.45">
      <c r="B114" s="385"/>
      <c r="C114" s="324" t="str">
        <f>IF(B114="","",VLOOKUP(B114,計算シート!$B$20:$D$100,2,FALSE))</f>
        <v/>
      </c>
      <c r="D114" s="340" t="str">
        <f>IF(B114="","",VLOOKUP(B114,'出力シート（主要）'!$B$20:$K$879,4,FALSE))</f>
        <v/>
      </c>
      <c r="E114" s="500" t="str">
        <f>IF(B114="", "", VLOOKUP(B114, 計算シート!FR:FS, 2, FALSE))</f>
        <v/>
      </c>
      <c r="F114" s="501"/>
      <c r="G114" s="502"/>
      <c r="H114" s="506"/>
      <c r="I114" s="507"/>
      <c r="J114" s="507"/>
      <c r="K114" s="508"/>
    </row>
    <row r="115" spans="2:11" ht="19.5" customHeight="1" x14ac:dyDescent="0.45">
      <c r="B115" s="385"/>
      <c r="C115" s="324" t="str">
        <f>IF(B115="","",VLOOKUP(B115,計算シート!$B$20:$D$100,2,FALSE))</f>
        <v/>
      </c>
      <c r="D115" s="340" t="str">
        <f>IF(B115="","",VLOOKUP(B115,'出力シート（主要）'!$B$20:$K$879,4,FALSE))</f>
        <v/>
      </c>
      <c r="E115" s="500" t="str">
        <f>IF(B115="", "", VLOOKUP(B115, 計算シート!FR:FS, 2, FALSE))</f>
        <v/>
      </c>
      <c r="F115" s="501"/>
      <c r="G115" s="502"/>
      <c r="H115" s="506"/>
      <c r="I115" s="507"/>
      <c r="J115" s="507"/>
      <c r="K115" s="508"/>
    </row>
    <row r="116" spans="2:11" ht="19.5" customHeight="1" x14ac:dyDescent="0.45">
      <c r="B116" s="385"/>
      <c r="C116" s="324" t="str">
        <f>IF(B116="","",VLOOKUP(B116,計算シート!$B$20:$D$100,2,FALSE))</f>
        <v/>
      </c>
      <c r="D116" s="340" t="str">
        <f>IF(B116="","",VLOOKUP(B116,'出力シート（主要）'!$B$20:$K$879,4,FALSE))</f>
        <v/>
      </c>
      <c r="E116" s="500" t="str">
        <f>IF(B116="", "", VLOOKUP(B116, 計算シート!FR:FS, 2, FALSE))</f>
        <v/>
      </c>
      <c r="F116" s="501"/>
      <c r="G116" s="502"/>
      <c r="H116" s="506"/>
      <c r="I116" s="507"/>
      <c r="J116" s="507"/>
      <c r="K116" s="508"/>
    </row>
    <row r="117" spans="2:11" ht="19.5" customHeight="1" x14ac:dyDescent="0.45">
      <c r="B117" s="385"/>
      <c r="C117" s="324" t="str">
        <f>IF(B117="","",VLOOKUP(B117,計算シート!$B$20:$D$100,2,FALSE))</f>
        <v/>
      </c>
      <c r="D117" s="340" t="str">
        <f>IF(B117="","",VLOOKUP(B117,'出力シート（主要）'!$B$20:$K$879,4,FALSE))</f>
        <v/>
      </c>
      <c r="E117" s="500" t="str">
        <f>IF(B117="", "", VLOOKUP(B117, 計算シート!FR:FS, 2, FALSE))</f>
        <v/>
      </c>
      <c r="F117" s="501"/>
      <c r="G117" s="502"/>
      <c r="H117" s="506"/>
      <c r="I117" s="507"/>
      <c r="J117" s="507"/>
      <c r="K117" s="508"/>
    </row>
    <row r="118" spans="2:11" ht="19.5" customHeight="1" x14ac:dyDescent="0.45">
      <c r="B118" s="385"/>
      <c r="C118" s="324" t="str">
        <f>IF(B118="","",VLOOKUP(B118,計算シート!$B$20:$D$100,2,FALSE))</f>
        <v/>
      </c>
      <c r="D118" s="340" t="str">
        <f>IF(B118="","",VLOOKUP(B118,'出力シート（主要）'!$B$20:$K$879,4,FALSE))</f>
        <v/>
      </c>
      <c r="E118" s="500" t="str">
        <f>IF(B118="", "", VLOOKUP(B118, 計算シート!FR:FS, 2, FALSE))</f>
        <v/>
      </c>
      <c r="F118" s="501"/>
      <c r="G118" s="502"/>
      <c r="H118" s="506"/>
      <c r="I118" s="507"/>
      <c r="J118" s="507"/>
      <c r="K118" s="508"/>
    </row>
    <row r="119" spans="2:11" ht="19.5" customHeight="1" x14ac:dyDescent="0.45">
      <c r="B119" s="385"/>
      <c r="C119" s="324" t="str">
        <f>IF(B119="","",VLOOKUP(B119,計算シート!$B$20:$D$100,2,FALSE))</f>
        <v/>
      </c>
      <c r="D119" s="340" t="str">
        <f>IF(B119="","",VLOOKUP(B119,'出力シート（主要）'!$B$20:$K$879,4,FALSE))</f>
        <v/>
      </c>
      <c r="E119" s="500" t="str">
        <f>IF(B119="", "", VLOOKUP(B119, 計算シート!FR:FS, 2, FALSE))</f>
        <v/>
      </c>
      <c r="F119" s="501"/>
      <c r="G119" s="502"/>
      <c r="H119" s="506"/>
      <c r="I119" s="507"/>
      <c r="J119" s="507"/>
      <c r="K119" s="508"/>
    </row>
    <row r="120" spans="2:11" ht="19.5" customHeight="1" x14ac:dyDescent="0.45">
      <c r="B120" s="385"/>
      <c r="C120" s="324" t="str">
        <f>IF(B120="","",VLOOKUP(B120,計算シート!$B$20:$D$100,2,FALSE))</f>
        <v/>
      </c>
      <c r="D120" s="340" t="str">
        <f>IF(B120="","",VLOOKUP(B120,'出力シート（主要）'!$B$20:$K$879,4,FALSE))</f>
        <v/>
      </c>
      <c r="E120" s="500" t="str">
        <f>IF(B120="", "", VLOOKUP(B120, 計算シート!FR:FS, 2, FALSE))</f>
        <v/>
      </c>
      <c r="F120" s="501"/>
      <c r="G120" s="502"/>
      <c r="H120" s="506"/>
      <c r="I120" s="507"/>
      <c r="J120" s="507"/>
      <c r="K120" s="508"/>
    </row>
    <row r="121" spans="2:11" ht="19.5" customHeight="1" x14ac:dyDescent="0.45">
      <c r="B121" s="385"/>
      <c r="C121" s="324" t="str">
        <f>IF(B121="","",VLOOKUP(B121,計算シート!$B$20:$D$100,2,FALSE))</f>
        <v/>
      </c>
      <c r="D121" s="340" t="str">
        <f>IF(B121="","",VLOOKUP(B121,'出力シート（主要）'!$B$20:$K$879,4,FALSE))</f>
        <v/>
      </c>
      <c r="E121" s="500" t="str">
        <f>IF(B121="", "", VLOOKUP(B121, 計算シート!FR:FS, 2, FALSE))</f>
        <v/>
      </c>
      <c r="F121" s="501"/>
      <c r="G121" s="502"/>
      <c r="H121" s="506"/>
      <c r="I121" s="507"/>
      <c r="J121" s="507"/>
      <c r="K121" s="508"/>
    </row>
    <row r="122" spans="2:11" ht="19.5" customHeight="1" x14ac:dyDescent="0.45">
      <c r="B122" s="385"/>
      <c r="C122" s="324" t="str">
        <f>IF(B122="","",VLOOKUP(B122,計算シート!$B$20:$D$100,2,FALSE))</f>
        <v/>
      </c>
      <c r="D122" s="340" t="str">
        <f>IF(B122="","",VLOOKUP(B122,'出力シート（主要）'!$B$20:$K$879,4,FALSE))</f>
        <v/>
      </c>
      <c r="E122" s="500" t="str">
        <f>IF(B122="", "", VLOOKUP(B122, 計算シート!FR:FS, 2, FALSE))</f>
        <v/>
      </c>
      <c r="F122" s="501"/>
      <c r="G122" s="502"/>
      <c r="H122" s="506"/>
      <c r="I122" s="507"/>
      <c r="J122" s="507"/>
      <c r="K122" s="508"/>
    </row>
  </sheetData>
  <sheetProtection password="C3B3" sheet="1" objects="1" scenarios="1"/>
  <mergeCells count="8">
    <mergeCell ref="B1:D1"/>
    <mergeCell ref="H3:K3"/>
    <mergeCell ref="B3:B4"/>
    <mergeCell ref="C3:C4"/>
    <mergeCell ref="D3:D4"/>
    <mergeCell ref="E3:E4"/>
    <mergeCell ref="D2:K2"/>
    <mergeCell ref="F3:G3"/>
  </mergeCells>
  <phoneticPr fontId="11"/>
  <pageMargins left="0.7" right="0.7" top="0.75" bottom="0.75" header="0.3" footer="0.3"/>
  <pageSetup paperSize="9" scale="23" orientation="landscape" r:id="rId1"/>
  <drawing r:id="rId2"/>
  <legacy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theme="7"/>
    <pageSetUpPr fitToPage="1"/>
  </sheetPr>
  <dimension ref="B1:I101"/>
  <sheetViews>
    <sheetView zoomScale="90" zoomScaleNormal="90" workbookViewId="0">
      <selection activeCell="B4" sqref="B4"/>
    </sheetView>
  </sheetViews>
  <sheetFormatPr defaultColWidth="9" defaultRowHeight="18.75" x14ac:dyDescent="0.45"/>
  <cols>
    <col min="1" max="1" width="5" style="228" customWidth="1"/>
    <col min="2" max="2" width="6.875" style="228" customWidth="1"/>
    <col min="3" max="3" width="17.125" style="228" customWidth="1"/>
    <col min="4" max="4" width="55.125" style="229" customWidth="1"/>
    <col min="5" max="5" width="12.625" style="228" customWidth="1"/>
    <col min="6" max="6" width="12.875" style="228" customWidth="1"/>
    <col min="7" max="16384" width="9" style="228"/>
  </cols>
  <sheetData>
    <row r="1" spans="2:9" s="233" customFormat="1" ht="27" customHeight="1" x14ac:dyDescent="0.45">
      <c r="B1" s="705" t="s">
        <v>1406</v>
      </c>
      <c r="C1" s="705"/>
      <c r="D1" s="705"/>
      <c r="E1" s="232"/>
      <c r="F1" s="232"/>
      <c r="G1" s="232"/>
      <c r="H1" s="232"/>
      <c r="I1" s="232"/>
    </row>
    <row r="2" spans="2:9" ht="19.5" customHeight="1" thickBot="1" x14ac:dyDescent="0.5">
      <c r="D2" s="706" t="s">
        <v>1407</v>
      </c>
      <c r="E2" s="706"/>
      <c r="F2" s="706"/>
      <c r="G2" s="232"/>
      <c r="H2" s="232"/>
      <c r="I2" s="232"/>
    </row>
    <row r="3" spans="2:9" s="227" customFormat="1" ht="49.5" customHeight="1" thickBot="1" x14ac:dyDescent="0.2">
      <c r="B3" s="319" t="s">
        <v>114</v>
      </c>
      <c r="C3" s="320" t="s">
        <v>96</v>
      </c>
      <c r="D3" s="321" t="s">
        <v>97</v>
      </c>
      <c r="E3" s="322" t="s">
        <v>111</v>
      </c>
      <c r="F3" s="323" t="s">
        <v>109</v>
      </c>
    </row>
    <row r="4" spans="2:9" ht="19.5" customHeight="1" x14ac:dyDescent="0.45">
      <c r="B4" s="509"/>
      <c r="C4" s="324" t="str">
        <f>IF(B4 = "","", VLOOKUP(B4,'出力シート（主要）'!$B$20:$D$879,2,FALSE))</f>
        <v/>
      </c>
      <c r="D4" s="325" t="str">
        <f>IF(B4 = "", "",VLOOKUP(B4,'出力シート（主要）'!$B$20:$K$879,4,FALSE))</f>
        <v/>
      </c>
      <c r="E4" s="326" t="str">
        <f>IF(B4="", "", VLOOKUP(B4,計算シート!FR:FS,2,FALSE))</f>
        <v/>
      </c>
      <c r="F4" s="510"/>
    </row>
    <row r="5" spans="2:9" ht="19.5" customHeight="1" x14ac:dyDescent="0.45">
      <c r="B5" s="511"/>
      <c r="C5" s="324" t="str">
        <f>IF(B5 = "","", VLOOKUP(B5,'出力シート（主要）'!$B$20:$D$879,2,FALSE))</f>
        <v/>
      </c>
      <c r="D5" s="325" t="str">
        <f>IF(B5 = "", "",VLOOKUP(B5,'出力シート（主要）'!$B$20:$K$879,4,FALSE))</f>
        <v/>
      </c>
      <c r="E5" s="326" t="str">
        <f>IF(B5="", "", VLOOKUP(B5,計算シート!FR:FS,2,FALSE))</f>
        <v/>
      </c>
      <c r="F5" s="510"/>
    </row>
    <row r="6" spans="2:9" ht="19.5" customHeight="1" x14ac:dyDescent="0.45">
      <c r="B6" s="512"/>
      <c r="C6" s="324" t="str">
        <f>IF(B6 = "","", VLOOKUP(B6,'出力シート（主要）'!$B$20:$D$879,2,FALSE))</f>
        <v/>
      </c>
      <c r="D6" s="325" t="str">
        <f>IF(B6 = "", "",VLOOKUP(B6,'出力シート（主要）'!$B$20:$K$879,4,FALSE))</f>
        <v/>
      </c>
      <c r="E6" s="326" t="str">
        <f>IF(B6="", "", VLOOKUP(B6,計算シート!FR:FS,2,FALSE))</f>
        <v/>
      </c>
      <c r="F6" s="510"/>
    </row>
    <row r="7" spans="2:9" ht="19.5" customHeight="1" x14ac:dyDescent="0.45">
      <c r="B7" s="512"/>
      <c r="C7" s="324" t="str">
        <f>IF(B7 = "","", VLOOKUP(B7,'出力シート（主要）'!$B$20:$D$879,2,FALSE))</f>
        <v/>
      </c>
      <c r="D7" s="325" t="str">
        <f>IF(B7 = "", "",VLOOKUP(B7,'出力シート（主要）'!$B$20:$K$879,4,FALSE))</f>
        <v/>
      </c>
      <c r="E7" s="326" t="str">
        <f>IF(B7="", "", VLOOKUP(B7,計算シート!FR:FS,2,FALSE))</f>
        <v/>
      </c>
      <c r="F7" s="510"/>
    </row>
    <row r="8" spans="2:9" ht="19.5" customHeight="1" x14ac:dyDescent="0.45">
      <c r="B8" s="512"/>
      <c r="C8" s="324" t="str">
        <f>IF(B8 = "","", VLOOKUP(B8,'出力シート（主要）'!$B$20:$D$879,2,FALSE))</f>
        <v/>
      </c>
      <c r="D8" s="325" t="str">
        <f>IF(B8 = "", "",VLOOKUP(B8,'出力シート（主要）'!$B$20:$K$879,4,FALSE))</f>
        <v/>
      </c>
      <c r="E8" s="326" t="str">
        <f>IF(B8="", "", VLOOKUP(B8,計算シート!FR:FS,2,FALSE))</f>
        <v/>
      </c>
      <c r="F8" s="510"/>
    </row>
    <row r="9" spans="2:9" ht="19.5" customHeight="1" x14ac:dyDescent="0.45">
      <c r="B9" s="512"/>
      <c r="C9" s="324" t="str">
        <f>IF(B9 = "","", VLOOKUP(B9,'出力シート（主要）'!$B$20:$D$879,2,FALSE))</f>
        <v/>
      </c>
      <c r="D9" s="325" t="str">
        <f>IF(B9 = "", "",VLOOKUP(B9,'出力シート（主要）'!$B$20:$K$879,4,FALSE))</f>
        <v/>
      </c>
      <c r="E9" s="326" t="str">
        <f>IF(B9="", "", VLOOKUP(B9,計算シート!FR:FS,2,FALSE))</f>
        <v/>
      </c>
      <c r="F9" s="510"/>
    </row>
    <row r="10" spans="2:9" ht="19.5" customHeight="1" x14ac:dyDescent="0.45">
      <c r="B10" s="512"/>
      <c r="C10" s="324" t="str">
        <f>IF(B10 = "","", VLOOKUP(B10,'出力シート（主要）'!$B$20:$D$879,2,FALSE))</f>
        <v/>
      </c>
      <c r="D10" s="325" t="str">
        <f>IF(B10 = "", "",VLOOKUP(B10,'出力シート（主要）'!$B$20:$K$879,4,FALSE))</f>
        <v/>
      </c>
      <c r="E10" s="326" t="str">
        <f>IF(B10="", "", VLOOKUP(B10,計算シート!FR:FS,2,FALSE))</f>
        <v/>
      </c>
      <c r="F10" s="510"/>
    </row>
    <row r="11" spans="2:9" ht="19.5" customHeight="1" x14ac:dyDescent="0.45">
      <c r="B11" s="512"/>
      <c r="C11" s="324" t="str">
        <f>IF(B11 = "","", VLOOKUP(B11,'出力シート（主要）'!$B$20:$D$879,2,FALSE))</f>
        <v/>
      </c>
      <c r="D11" s="325" t="str">
        <f>IF(B11 = "", "",VLOOKUP(B11,'出力シート（主要）'!$B$20:$K$879,4,FALSE))</f>
        <v/>
      </c>
      <c r="E11" s="326" t="str">
        <f>IF(B11="", "", VLOOKUP(B11,計算シート!FR:FS,2,FALSE))</f>
        <v/>
      </c>
      <c r="F11" s="510"/>
    </row>
    <row r="12" spans="2:9" ht="19.5" customHeight="1" x14ac:dyDescent="0.45">
      <c r="B12" s="512"/>
      <c r="C12" s="324" t="str">
        <f>IF(B12 = "","", VLOOKUP(B12,'出力シート（主要）'!$B$20:$D$879,2,FALSE))</f>
        <v/>
      </c>
      <c r="D12" s="325" t="str">
        <f>IF(B12 = "", "",VLOOKUP(B12,'出力シート（主要）'!$B$20:$K$879,4,FALSE))</f>
        <v/>
      </c>
      <c r="E12" s="326" t="str">
        <f>IF(B12="", "", VLOOKUP(B12,計算シート!FR:FS,2,FALSE))</f>
        <v/>
      </c>
      <c r="F12" s="510"/>
    </row>
    <row r="13" spans="2:9" ht="19.5" customHeight="1" x14ac:dyDescent="0.45">
      <c r="B13" s="512"/>
      <c r="C13" s="324" t="str">
        <f>IF(B13 = "","", VLOOKUP(B13,'出力シート（主要）'!$B$20:$D$879,2,FALSE))</f>
        <v/>
      </c>
      <c r="D13" s="325" t="str">
        <f>IF(B13 = "", "",VLOOKUP(B13,'出力シート（主要）'!$B$20:$K$879,4,FALSE))</f>
        <v/>
      </c>
      <c r="E13" s="326" t="str">
        <f>IF(B13="", "", VLOOKUP(B13,計算シート!FR:FS,2,FALSE))</f>
        <v/>
      </c>
      <c r="F13" s="510"/>
    </row>
    <row r="14" spans="2:9" ht="19.5" customHeight="1" x14ac:dyDescent="0.45">
      <c r="B14" s="512"/>
      <c r="C14" s="324" t="str">
        <f>IF(B14 = "","", VLOOKUP(B14,'出力シート（主要）'!$B$20:$D$879,2,FALSE))</f>
        <v/>
      </c>
      <c r="D14" s="325" t="str">
        <f>IF(B14 = "", "",VLOOKUP(B14,'出力シート（主要）'!$B$20:$K$879,4,FALSE))</f>
        <v/>
      </c>
      <c r="E14" s="326" t="str">
        <f>IF(B14="", "", VLOOKUP(B14,計算シート!FR:FS,2,FALSE))</f>
        <v/>
      </c>
      <c r="F14" s="510"/>
    </row>
    <row r="15" spans="2:9" s="234" customFormat="1" ht="19.5" customHeight="1" x14ac:dyDescent="0.45">
      <c r="B15" s="512"/>
      <c r="C15" s="324" t="str">
        <f>IF(B15 = "","", VLOOKUP(B15,'出力シート（主要）'!$B$20:$D$879,2,FALSE))</f>
        <v/>
      </c>
      <c r="D15" s="325" t="str">
        <f>IF(B15 = "", "",VLOOKUP(B15,'出力シート（主要）'!$B$20:$K$879,4,FALSE))</f>
        <v/>
      </c>
      <c r="E15" s="326" t="str">
        <f>IF(B15="", "", VLOOKUP(B15,計算シート!FR:FS,2,FALSE))</f>
        <v/>
      </c>
      <c r="F15" s="510"/>
    </row>
    <row r="16" spans="2:9" ht="19.5" customHeight="1" x14ac:dyDescent="0.45">
      <c r="B16" s="512"/>
      <c r="C16" s="324" t="str">
        <f>IF(B16 = "","", VLOOKUP(B16,'出力シート（主要）'!$B$20:$D$879,2,FALSE))</f>
        <v/>
      </c>
      <c r="D16" s="325" t="str">
        <f>IF(B16 = "", "",VLOOKUP(B16,'出力シート（主要）'!$B$20:$K$879,4,FALSE))</f>
        <v/>
      </c>
      <c r="E16" s="326" t="str">
        <f>IF(B16="", "", VLOOKUP(B16,計算シート!FR:FS,2,FALSE))</f>
        <v/>
      </c>
      <c r="F16" s="510"/>
    </row>
    <row r="17" spans="2:6" ht="19.5" customHeight="1" x14ac:dyDescent="0.45">
      <c r="B17" s="512"/>
      <c r="C17" s="324" t="str">
        <f>IF(B17 = "","", VLOOKUP(B17,'出力シート（主要）'!$B$20:$D$879,2,FALSE))</f>
        <v/>
      </c>
      <c r="D17" s="325" t="str">
        <f>IF(B17 = "", "",VLOOKUP(B17,'出力シート（主要）'!$B$20:$K$879,4,FALSE))</f>
        <v/>
      </c>
      <c r="E17" s="326" t="str">
        <f>IF(B17="", "", VLOOKUP(B17,計算シート!FR:FS,2,FALSE))</f>
        <v/>
      </c>
      <c r="F17" s="510"/>
    </row>
    <row r="18" spans="2:6" ht="19.5" customHeight="1" x14ac:dyDescent="0.45">
      <c r="B18" s="512"/>
      <c r="C18" s="324" t="str">
        <f>IF(B18 = "","", VLOOKUP(B18,'出力シート（主要）'!$B$20:$D$879,2,FALSE))</f>
        <v/>
      </c>
      <c r="D18" s="325" t="str">
        <f>IF(B18 = "", "",VLOOKUP(B18,'出力シート（主要）'!$B$20:$K$879,4,FALSE))</f>
        <v/>
      </c>
      <c r="E18" s="326" t="str">
        <f>IF(B18="", "", VLOOKUP(B18,計算シート!FR:FS,2,FALSE))</f>
        <v/>
      </c>
      <c r="F18" s="510"/>
    </row>
    <row r="19" spans="2:6" ht="19.5" customHeight="1" x14ac:dyDescent="0.45">
      <c r="B19" s="512"/>
      <c r="C19" s="324" t="str">
        <f>IF(B19 = "","", VLOOKUP(B19,'出力シート（主要）'!$B$20:$D$879,2,FALSE))</f>
        <v/>
      </c>
      <c r="D19" s="325" t="str">
        <f>IF(B19 = "", "",VLOOKUP(B19,'出力シート（主要）'!$B$20:$K$879,4,FALSE))</f>
        <v/>
      </c>
      <c r="E19" s="326" t="str">
        <f>IF(B19="", "", VLOOKUP(B19,計算シート!FR:FS,2,FALSE))</f>
        <v/>
      </c>
      <c r="F19" s="513"/>
    </row>
    <row r="20" spans="2:6" ht="19.5" customHeight="1" x14ac:dyDescent="0.45">
      <c r="B20" s="512"/>
      <c r="C20" s="324" t="str">
        <f>IF(B20 = "","", VLOOKUP(B20,'出力シート（主要）'!$B$20:$D$879,2,FALSE))</f>
        <v/>
      </c>
      <c r="D20" s="325" t="str">
        <f>IF(B20 = "", "",VLOOKUP(B20,'出力シート（主要）'!$B$20:$K$879,4,FALSE))</f>
        <v/>
      </c>
      <c r="E20" s="326" t="str">
        <f>IF(B20="", "", VLOOKUP(B20,計算シート!FR:FS,2,FALSE))</f>
        <v/>
      </c>
      <c r="F20" s="513"/>
    </row>
    <row r="21" spans="2:6" ht="19.5" customHeight="1" x14ac:dyDescent="0.45">
      <c r="B21" s="512"/>
      <c r="C21" s="324" t="str">
        <f>IF(B21 = "","", VLOOKUP(B21,'出力シート（主要）'!$B$20:$D$879,2,FALSE))</f>
        <v/>
      </c>
      <c r="D21" s="325" t="str">
        <f>IF(B21 = "", "",VLOOKUP(B21,'出力シート（主要）'!$B$20:$K$879,4,FALSE))</f>
        <v/>
      </c>
      <c r="E21" s="326" t="str">
        <f>IF(B21="", "", VLOOKUP(B21,計算シート!FR:FS,2,FALSE))</f>
        <v/>
      </c>
      <c r="F21" s="513"/>
    </row>
    <row r="22" spans="2:6" ht="19.5" customHeight="1" x14ac:dyDescent="0.45">
      <c r="B22" s="512"/>
      <c r="C22" s="324" t="str">
        <f>IF(B22 = "","", VLOOKUP(B22,'出力シート（主要）'!$B$20:$D$879,2,FALSE))</f>
        <v/>
      </c>
      <c r="D22" s="325" t="str">
        <f>IF(B22 = "", "",VLOOKUP(B22,'出力シート（主要）'!$B$20:$K$879,4,FALSE))</f>
        <v/>
      </c>
      <c r="E22" s="326" t="str">
        <f>IF(B22="", "", VLOOKUP(B22,計算シート!FR:FS,2,FALSE))</f>
        <v/>
      </c>
      <c r="F22" s="513"/>
    </row>
    <row r="23" spans="2:6" ht="19.5" customHeight="1" x14ac:dyDescent="0.45">
      <c r="B23" s="512"/>
      <c r="C23" s="324" t="str">
        <f>IF(B23 = "","", VLOOKUP(B23,'出力シート（主要）'!$B$20:$D$879,2,FALSE))</f>
        <v/>
      </c>
      <c r="D23" s="325" t="str">
        <f>IF(B23 = "", "",VLOOKUP(B23,'出力シート（主要）'!$B$20:$K$879,4,FALSE))</f>
        <v/>
      </c>
      <c r="E23" s="326" t="str">
        <f>IF(B23="", "", VLOOKUP(B23,計算シート!FR:FS,2,FALSE))</f>
        <v/>
      </c>
      <c r="F23" s="513"/>
    </row>
    <row r="24" spans="2:6" ht="19.5" customHeight="1" x14ac:dyDescent="0.45">
      <c r="B24" s="512"/>
      <c r="C24" s="324" t="str">
        <f>IF(B24 = "","", VLOOKUP(B24,'出力シート（主要）'!$B$20:$D$879,2,FALSE))</f>
        <v/>
      </c>
      <c r="D24" s="325" t="str">
        <f>IF(B24 = "", "",VLOOKUP(B24,'出力シート（主要）'!$B$20:$K$879,4,FALSE))</f>
        <v/>
      </c>
      <c r="E24" s="326" t="str">
        <f>IF(B24="", "", VLOOKUP(B24,計算シート!FR:FS,2,FALSE))</f>
        <v/>
      </c>
      <c r="F24" s="513"/>
    </row>
    <row r="25" spans="2:6" ht="19.5" customHeight="1" x14ac:dyDescent="0.45">
      <c r="B25" s="512"/>
      <c r="C25" s="324" t="str">
        <f>IF(B25 = "","", VLOOKUP(B25,'出力シート（主要）'!$B$20:$D$879,2,FALSE))</f>
        <v/>
      </c>
      <c r="D25" s="325" t="str">
        <f>IF(B25 = "", "",VLOOKUP(B25,'出力シート（主要）'!$B$20:$K$879,4,FALSE))</f>
        <v/>
      </c>
      <c r="E25" s="326" t="str">
        <f>IF(B25="", "", VLOOKUP(B25,計算シート!FR:FS,2,FALSE))</f>
        <v/>
      </c>
      <c r="F25" s="513"/>
    </row>
    <row r="26" spans="2:6" ht="19.5" customHeight="1" x14ac:dyDescent="0.45">
      <c r="B26" s="512"/>
      <c r="C26" s="324" t="str">
        <f>IF(B26 = "","", VLOOKUP(B26,'出力シート（主要）'!$B$20:$D$879,2,FALSE))</f>
        <v/>
      </c>
      <c r="D26" s="325" t="str">
        <f>IF(B26 = "", "",VLOOKUP(B26,'出力シート（主要）'!$B$20:$K$879,4,FALSE))</f>
        <v/>
      </c>
      <c r="E26" s="326" t="str">
        <f>IF(B26="", "", VLOOKUP(B26,計算シート!FR:FS,2,FALSE))</f>
        <v/>
      </c>
      <c r="F26" s="513"/>
    </row>
    <row r="27" spans="2:6" ht="19.5" customHeight="1" x14ac:dyDescent="0.45">
      <c r="B27" s="512"/>
      <c r="C27" s="324" t="str">
        <f>IF(B27 = "","", VLOOKUP(B27,'出力シート（主要）'!$B$20:$D$879,2,FALSE))</f>
        <v/>
      </c>
      <c r="D27" s="325" t="str">
        <f>IF(B27 = "", "",VLOOKUP(B27,'出力シート（主要）'!$B$20:$K$879,4,FALSE))</f>
        <v/>
      </c>
      <c r="E27" s="326" t="str">
        <f>IF(B27="", "", VLOOKUP(B27,計算シート!FR:FS,2,FALSE))</f>
        <v/>
      </c>
      <c r="F27" s="513"/>
    </row>
    <row r="28" spans="2:6" ht="19.5" customHeight="1" x14ac:dyDescent="0.45">
      <c r="B28" s="512"/>
      <c r="C28" s="324" t="str">
        <f>IF(B28 = "","", VLOOKUP(B28,'出力シート（主要）'!$B$20:$D$879,2,FALSE))</f>
        <v/>
      </c>
      <c r="D28" s="325" t="str">
        <f>IF(B28 = "", "",VLOOKUP(B28,'出力シート（主要）'!$B$20:$K$879,4,FALSE))</f>
        <v/>
      </c>
      <c r="E28" s="326" t="str">
        <f>IF(B28="", "", VLOOKUP(B28,計算シート!FR:FS,2,FALSE))</f>
        <v/>
      </c>
      <c r="F28" s="513"/>
    </row>
    <row r="29" spans="2:6" ht="19.5" customHeight="1" x14ac:dyDescent="0.45">
      <c r="B29" s="512"/>
      <c r="C29" s="324" t="str">
        <f>IF(B29 = "","", VLOOKUP(B29,'出力シート（主要）'!$B$20:$D$879,2,FALSE))</f>
        <v/>
      </c>
      <c r="D29" s="325" t="str">
        <f>IF(B29 = "", "",VLOOKUP(B29,'出力シート（主要）'!$B$20:$K$879,4,FALSE))</f>
        <v/>
      </c>
      <c r="E29" s="326" t="str">
        <f>IF(B29="", "", VLOOKUP(B29,計算シート!FR:FS,2,FALSE))</f>
        <v/>
      </c>
      <c r="F29" s="513"/>
    </row>
    <row r="30" spans="2:6" ht="19.5" customHeight="1" x14ac:dyDescent="0.45">
      <c r="B30" s="512"/>
      <c r="C30" s="324" t="str">
        <f>IF(B30 = "","", VLOOKUP(B30,'出力シート（主要）'!$B$20:$D$879,2,FALSE))</f>
        <v/>
      </c>
      <c r="D30" s="325" t="str">
        <f>IF(B30 = "", "",VLOOKUP(B30,'出力シート（主要）'!$B$20:$K$879,4,FALSE))</f>
        <v/>
      </c>
      <c r="E30" s="326" t="str">
        <f>IF(B30="", "", VLOOKUP(B30,計算シート!FR:FS,2,FALSE))</f>
        <v/>
      </c>
      <c r="F30" s="513"/>
    </row>
    <row r="31" spans="2:6" ht="19.5" customHeight="1" x14ac:dyDescent="0.45">
      <c r="B31" s="512"/>
      <c r="C31" s="324" t="str">
        <f>IF(B31 = "","", VLOOKUP(B31,'出力シート（主要）'!$B$20:$D$879,2,FALSE))</f>
        <v/>
      </c>
      <c r="D31" s="325" t="str">
        <f>IF(B31 = "", "",VLOOKUP(B31,'出力シート（主要）'!$B$20:$K$879,4,FALSE))</f>
        <v/>
      </c>
      <c r="E31" s="326" t="str">
        <f>IF(B31="", "", VLOOKUP(B31,計算シート!FR:FS,2,FALSE))</f>
        <v/>
      </c>
      <c r="F31" s="513"/>
    </row>
    <row r="32" spans="2:6" ht="19.5" customHeight="1" x14ac:dyDescent="0.45">
      <c r="B32" s="512"/>
      <c r="C32" s="324" t="str">
        <f>IF(B32 = "","", VLOOKUP(B32,'出力シート（主要）'!$B$20:$D$879,2,FALSE))</f>
        <v/>
      </c>
      <c r="D32" s="325" t="str">
        <f>IF(B32 = "", "",VLOOKUP(B32,'出力シート（主要）'!$B$20:$K$879,4,FALSE))</f>
        <v/>
      </c>
      <c r="E32" s="326" t="str">
        <f>IF(B32="", "", VLOOKUP(B32,計算シート!FR:FS,2,FALSE))</f>
        <v/>
      </c>
      <c r="F32" s="513"/>
    </row>
    <row r="33" spans="2:6" ht="19.5" customHeight="1" x14ac:dyDescent="0.45">
      <c r="B33" s="512"/>
      <c r="C33" s="324" t="str">
        <f>IF(B33 = "","", VLOOKUP(B33,'出力シート（主要）'!$B$20:$D$879,2,FALSE))</f>
        <v/>
      </c>
      <c r="D33" s="325" t="str">
        <f>IF(B33 = "", "",VLOOKUP(B33,'出力シート（主要）'!$B$20:$K$879,4,FALSE))</f>
        <v/>
      </c>
      <c r="E33" s="326" t="str">
        <f>IF(B33="", "", VLOOKUP(B33,計算シート!FR:FS,2,FALSE))</f>
        <v/>
      </c>
      <c r="F33" s="513"/>
    </row>
    <row r="34" spans="2:6" ht="19.5" customHeight="1" x14ac:dyDescent="0.45">
      <c r="B34" s="512"/>
      <c r="C34" s="324" t="str">
        <f>IF(B34 = "","", VLOOKUP(B34,'出力シート（主要）'!$B$20:$D$879,2,FALSE))</f>
        <v/>
      </c>
      <c r="D34" s="325" t="str">
        <f>IF(B34 = "", "",VLOOKUP(B34,'出力シート（主要）'!$B$20:$K$879,4,FALSE))</f>
        <v/>
      </c>
      <c r="E34" s="326" t="str">
        <f>IF(B34="", "", VLOOKUP(B34,計算シート!FR:FS,2,FALSE))</f>
        <v/>
      </c>
      <c r="F34" s="513"/>
    </row>
    <row r="35" spans="2:6" ht="19.5" customHeight="1" x14ac:dyDescent="0.45">
      <c r="B35" s="512"/>
      <c r="C35" s="324" t="str">
        <f>IF(B35 = "","", VLOOKUP(B35,'出力シート（主要）'!$B$20:$D$879,2,FALSE))</f>
        <v/>
      </c>
      <c r="D35" s="325" t="str">
        <f>IF(B35 = "", "",VLOOKUP(B35,'出力シート（主要）'!$B$20:$K$879,4,FALSE))</f>
        <v/>
      </c>
      <c r="E35" s="326" t="str">
        <f>IF(B35="", "", VLOOKUP(B35,計算シート!FR:FS,2,FALSE))</f>
        <v/>
      </c>
      <c r="F35" s="513"/>
    </row>
    <row r="36" spans="2:6" ht="19.5" customHeight="1" x14ac:dyDescent="0.45">
      <c r="B36" s="512"/>
      <c r="C36" s="324" t="str">
        <f>IF(B36 = "","", VLOOKUP(B36,'出力シート（主要）'!$B$20:$D$879,2,FALSE))</f>
        <v/>
      </c>
      <c r="D36" s="325" t="str">
        <f>IF(B36 = "", "",VLOOKUP(B36,'出力シート（主要）'!$B$20:$K$879,4,FALSE))</f>
        <v/>
      </c>
      <c r="E36" s="326" t="str">
        <f>IF(B36="", "", VLOOKUP(B36,計算シート!FR:FS,2,FALSE))</f>
        <v/>
      </c>
      <c r="F36" s="513"/>
    </row>
    <row r="37" spans="2:6" ht="19.5" customHeight="1" x14ac:dyDescent="0.45">
      <c r="B37" s="512"/>
      <c r="C37" s="324" t="str">
        <f>IF(B37 = "","", VLOOKUP(B37,'出力シート（主要）'!$B$20:$D$879,2,FALSE))</f>
        <v/>
      </c>
      <c r="D37" s="325" t="str">
        <f>IF(B37 = "", "",VLOOKUP(B37,'出力シート（主要）'!$B$20:$K$879,4,FALSE))</f>
        <v/>
      </c>
      <c r="E37" s="326" t="str">
        <f>IF(B37="", "", VLOOKUP(B37,計算シート!FR:FS,2,FALSE))</f>
        <v/>
      </c>
      <c r="F37" s="513"/>
    </row>
    <row r="38" spans="2:6" ht="19.5" customHeight="1" x14ac:dyDescent="0.45">
      <c r="B38" s="512"/>
      <c r="C38" s="324" t="str">
        <f>IF(B38 = "","", VLOOKUP(B38,'出力シート（主要）'!$B$20:$D$879,2,FALSE))</f>
        <v/>
      </c>
      <c r="D38" s="325" t="str">
        <f>IF(B38 = "", "",VLOOKUP(B38,'出力シート（主要）'!$B$20:$K$879,4,FALSE))</f>
        <v/>
      </c>
      <c r="E38" s="326" t="str">
        <f>IF(B38="", "", VLOOKUP(B38,計算シート!FR:FS,2,FALSE))</f>
        <v/>
      </c>
      <c r="F38" s="513"/>
    </row>
    <row r="39" spans="2:6" ht="19.5" customHeight="1" x14ac:dyDescent="0.45">
      <c r="B39" s="512"/>
      <c r="C39" s="324" t="str">
        <f>IF(B39 = "","", VLOOKUP(B39,'出力シート（主要）'!$B$20:$D$879,2,FALSE))</f>
        <v/>
      </c>
      <c r="D39" s="325" t="str">
        <f>IF(B39 = "", "",VLOOKUP(B39,'出力シート（主要）'!$B$20:$K$879,4,FALSE))</f>
        <v/>
      </c>
      <c r="E39" s="326" t="str">
        <f>IF(B39="", "", VLOOKUP(B39,計算シート!FR:FS,2,FALSE))</f>
        <v/>
      </c>
      <c r="F39" s="513"/>
    </row>
    <row r="40" spans="2:6" ht="19.5" customHeight="1" x14ac:dyDescent="0.45">
      <c r="B40" s="512"/>
      <c r="C40" s="324" t="str">
        <f>IF(B40 = "","", VLOOKUP(B40,'出力シート（主要）'!$B$20:$D$879,2,FALSE))</f>
        <v/>
      </c>
      <c r="D40" s="325" t="str">
        <f>IF(B40 = "", "",VLOOKUP(B40,'出力シート（主要）'!$B$20:$K$879,4,FALSE))</f>
        <v/>
      </c>
      <c r="E40" s="326" t="str">
        <f>IF(B40="", "", VLOOKUP(B40,計算シート!FR:FS,2,FALSE))</f>
        <v/>
      </c>
      <c r="F40" s="513"/>
    </row>
    <row r="41" spans="2:6" ht="19.5" customHeight="1" x14ac:dyDescent="0.45">
      <c r="B41" s="512"/>
      <c r="C41" s="324" t="str">
        <f>IF(B41 = "","", VLOOKUP(B41,'出力シート（主要）'!$B$20:$D$879,2,FALSE))</f>
        <v/>
      </c>
      <c r="D41" s="325" t="str">
        <f>IF(B41 = "", "",VLOOKUP(B41,'出力シート（主要）'!$B$20:$K$879,4,FALSE))</f>
        <v/>
      </c>
      <c r="E41" s="326" t="str">
        <f>IF(B41="", "", VLOOKUP(B41,計算シート!FR:FS,2,FALSE))</f>
        <v/>
      </c>
      <c r="F41" s="513"/>
    </row>
    <row r="42" spans="2:6" ht="19.5" customHeight="1" x14ac:dyDescent="0.45">
      <c r="B42" s="512"/>
      <c r="C42" s="324" t="str">
        <f>IF(B42 = "","", VLOOKUP(B42,'出力シート（主要）'!$B$20:$D$879,2,FALSE))</f>
        <v/>
      </c>
      <c r="D42" s="325" t="str">
        <f>IF(B42 = "", "",VLOOKUP(B42,'出力シート（主要）'!$B$20:$K$879,4,FALSE))</f>
        <v/>
      </c>
      <c r="E42" s="326" t="str">
        <f>IF(B42="", "", VLOOKUP(B42,計算シート!FR:FS,2,FALSE))</f>
        <v/>
      </c>
      <c r="F42" s="513"/>
    </row>
    <row r="43" spans="2:6" ht="19.5" customHeight="1" x14ac:dyDescent="0.45">
      <c r="B43" s="512"/>
      <c r="C43" s="324" t="str">
        <f>IF(B43 = "","", VLOOKUP(B43,'出力シート（主要）'!$B$20:$D$879,2,FALSE))</f>
        <v/>
      </c>
      <c r="D43" s="325" t="str">
        <f>IF(B43 = "", "",VLOOKUP(B43,'出力シート（主要）'!$B$20:$K$879,4,FALSE))</f>
        <v/>
      </c>
      <c r="E43" s="326" t="str">
        <f>IF(B43="", "", VLOOKUP(B43,計算シート!FR:FS,2,FALSE))</f>
        <v/>
      </c>
      <c r="F43" s="513"/>
    </row>
    <row r="44" spans="2:6" ht="19.5" customHeight="1" x14ac:dyDescent="0.45">
      <c r="B44" s="512"/>
      <c r="C44" s="324" t="str">
        <f>IF(B44 = "","", VLOOKUP(B44,'出力シート（主要）'!$B$20:$D$879,2,FALSE))</f>
        <v/>
      </c>
      <c r="D44" s="325" t="str">
        <f>IF(B44 = "", "",VLOOKUP(B44,'出力シート（主要）'!$B$20:$K$879,4,FALSE))</f>
        <v/>
      </c>
      <c r="E44" s="326" t="str">
        <f>IF(B44="", "", VLOOKUP(B44,計算シート!FR:FS,2,FALSE))</f>
        <v/>
      </c>
      <c r="F44" s="513"/>
    </row>
    <row r="45" spans="2:6" ht="19.5" customHeight="1" x14ac:dyDescent="0.45">
      <c r="B45" s="512"/>
      <c r="C45" s="324" t="str">
        <f>IF(B45 = "","", VLOOKUP(B45,'出力シート（主要）'!$B$20:$D$879,2,FALSE))</f>
        <v/>
      </c>
      <c r="D45" s="325" t="str">
        <f>IF(B45 = "", "",VLOOKUP(B45,'出力シート（主要）'!$B$20:$K$879,4,FALSE))</f>
        <v/>
      </c>
      <c r="E45" s="326" t="str">
        <f>IF(B45="", "", VLOOKUP(B45,計算シート!FR:FS,2,FALSE))</f>
        <v/>
      </c>
      <c r="F45" s="513"/>
    </row>
    <row r="46" spans="2:6" ht="19.5" customHeight="1" x14ac:dyDescent="0.45">
      <c r="B46" s="512"/>
      <c r="C46" s="324" t="str">
        <f>IF(B46 = "","", VLOOKUP(B46,'出力シート（主要）'!$B$20:$D$879,2,FALSE))</f>
        <v/>
      </c>
      <c r="D46" s="325" t="str">
        <f>IF(B46 = "", "",VLOOKUP(B46,'出力シート（主要）'!$B$20:$K$879,4,FALSE))</f>
        <v/>
      </c>
      <c r="E46" s="326" t="str">
        <f>IF(B46="", "", VLOOKUP(B46,計算シート!FR:FS,2,FALSE))</f>
        <v/>
      </c>
      <c r="F46" s="513"/>
    </row>
    <row r="47" spans="2:6" ht="19.5" customHeight="1" x14ac:dyDescent="0.45">
      <c r="B47" s="512"/>
      <c r="C47" s="324" t="str">
        <f>IF(B47 = "","", VLOOKUP(B47,'出力シート（主要）'!$B$20:$D$879,2,FALSE))</f>
        <v/>
      </c>
      <c r="D47" s="325" t="str">
        <f>IF(B47 = "", "",VLOOKUP(B47,'出力シート（主要）'!$B$20:$K$879,4,FALSE))</f>
        <v/>
      </c>
      <c r="E47" s="326" t="str">
        <f>IF(B47="", "", VLOOKUP(B47,計算シート!FR:FS,2,FALSE))</f>
        <v/>
      </c>
      <c r="F47" s="513"/>
    </row>
    <row r="48" spans="2:6" ht="19.5" customHeight="1" x14ac:dyDescent="0.45">
      <c r="B48" s="512"/>
      <c r="C48" s="324" t="str">
        <f>IF(B48 = "","", VLOOKUP(B48,'出力シート（主要）'!$B$20:$D$879,2,FALSE))</f>
        <v/>
      </c>
      <c r="D48" s="325" t="str">
        <f>IF(B48 = "", "",VLOOKUP(B48,'出力シート（主要）'!$B$20:$K$879,4,FALSE))</f>
        <v/>
      </c>
      <c r="E48" s="326" t="str">
        <f>IF(B48="", "", VLOOKUP(B48,計算シート!FR:FS,2,FALSE))</f>
        <v/>
      </c>
      <c r="F48" s="513"/>
    </row>
    <row r="49" spans="2:6" ht="19.5" customHeight="1" x14ac:dyDescent="0.45">
      <c r="B49" s="512"/>
      <c r="C49" s="324" t="str">
        <f>IF(B49 = "","", VLOOKUP(B49,'出力シート（主要）'!$B$20:$D$879,2,FALSE))</f>
        <v/>
      </c>
      <c r="D49" s="325" t="str">
        <f>IF(B49 = "", "",VLOOKUP(B49,'出力シート（主要）'!$B$20:$K$879,4,FALSE))</f>
        <v/>
      </c>
      <c r="E49" s="326" t="str">
        <f>IF(B49="", "", VLOOKUP(B49,計算シート!FR:FS,2,FALSE))</f>
        <v/>
      </c>
      <c r="F49" s="513"/>
    </row>
    <row r="50" spans="2:6" ht="19.5" customHeight="1" x14ac:dyDescent="0.45">
      <c r="B50" s="512"/>
      <c r="C50" s="324" t="str">
        <f>IF(B50 = "","", VLOOKUP(B50,'出力シート（主要）'!$B$20:$D$879,2,FALSE))</f>
        <v/>
      </c>
      <c r="D50" s="325" t="str">
        <f>IF(B50 = "", "",VLOOKUP(B50,'出力シート（主要）'!$B$20:$K$879,4,FALSE))</f>
        <v/>
      </c>
      <c r="E50" s="326" t="str">
        <f>IF(B50="", "", VLOOKUP(B50,計算シート!FR:FS,2,FALSE))</f>
        <v/>
      </c>
      <c r="F50" s="513"/>
    </row>
    <row r="51" spans="2:6" ht="19.5" customHeight="1" x14ac:dyDescent="0.45">
      <c r="B51" s="512"/>
      <c r="C51" s="324" t="str">
        <f>IF(B51 = "","", VLOOKUP(B51,'出力シート（主要）'!$B$20:$D$879,2,FALSE))</f>
        <v/>
      </c>
      <c r="D51" s="325" t="str">
        <f>IF(B51 = "", "",VLOOKUP(B51,'出力シート（主要）'!$B$20:$K$879,4,FALSE))</f>
        <v/>
      </c>
      <c r="E51" s="326" t="str">
        <f>IF(B51="", "", VLOOKUP(B51,計算シート!FR:FS,2,FALSE))</f>
        <v/>
      </c>
      <c r="F51" s="513"/>
    </row>
    <row r="52" spans="2:6" ht="19.5" customHeight="1" x14ac:dyDescent="0.45">
      <c r="B52" s="512"/>
      <c r="C52" s="324" t="str">
        <f>IF(B52 = "","", VLOOKUP(B52,'出力シート（主要）'!$B$20:$D$879,2,FALSE))</f>
        <v/>
      </c>
      <c r="D52" s="325" t="str">
        <f>IF(B52 = "", "",VLOOKUP(B52,'出力シート（主要）'!$B$20:$K$879,4,FALSE))</f>
        <v/>
      </c>
      <c r="E52" s="326" t="str">
        <f>IF(B52="", "", VLOOKUP(B52,計算シート!FR:FS,2,FALSE))</f>
        <v/>
      </c>
      <c r="F52" s="513"/>
    </row>
    <row r="53" spans="2:6" ht="19.5" customHeight="1" x14ac:dyDescent="0.45">
      <c r="B53" s="512"/>
      <c r="C53" s="324" t="str">
        <f>IF(B53 = "","", VLOOKUP(B53,'出力シート（主要）'!$B$20:$D$879,2,FALSE))</f>
        <v/>
      </c>
      <c r="D53" s="325" t="str">
        <f>IF(B53 = "", "",VLOOKUP(B53,'出力シート（主要）'!$B$20:$K$879,4,FALSE))</f>
        <v/>
      </c>
      <c r="E53" s="326" t="str">
        <f>IF(B53="", "", VLOOKUP(B53,計算シート!FR:FS,2,FALSE))</f>
        <v/>
      </c>
      <c r="F53" s="513"/>
    </row>
    <row r="54" spans="2:6" ht="19.5" customHeight="1" x14ac:dyDescent="0.45">
      <c r="B54" s="512"/>
      <c r="C54" s="324" t="str">
        <f>IF(B54 = "","", VLOOKUP(B54,'出力シート（主要）'!$B$20:$D$879,2,FALSE))</f>
        <v/>
      </c>
      <c r="D54" s="325" t="str">
        <f>IF(B54 = "", "",VLOOKUP(B54,'出力シート（主要）'!$B$20:$K$879,4,FALSE))</f>
        <v/>
      </c>
      <c r="E54" s="326" t="str">
        <f>IF(B54="", "", VLOOKUP(B54,計算シート!FR:FS,2,FALSE))</f>
        <v/>
      </c>
      <c r="F54" s="513"/>
    </row>
    <row r="55" spans="2:6" ht="19.5" customHeight="1" x14ac:dyDescent="0.45">
      <c r="B55" s="512"/>
      <c r="C55" s="324" t="str">
        <f>IF(B55 = "","", VLOOKUP(B55,'出力シート（主要）'!$B$20:$D$879,2,FALSE))</f>
        <v/>
      </c>
      <c r="D55" s="325" t="str">
        <f>IF(B55 = "", "",VLOOKUP(B55,'出力シート（主要）'!$B$20:$K$879,4,FALSE))</f>
        <v/>
      </c>
      <c r="E55" s="326" t="str">
        <f>IF(B55="", "", VLOOKUP(B55,計算シート!FR:FS,2,FALSE))</f>
        <v/>
      </c>
      <c r="F55" s="513"/>
    </row>
    <row r="56" spans="2:6" ht="19.5" customHeight="1" x14ac:dyDescent="0.45">
      <c r="B56" s="512"/>
      <c r="C56" s="324" t="str">
        <f>IF(B56 = "","", VLOOKUP(B56,'出力シート（主要）'!$B$20:$D$879,2,FALSE))</f>
        <v/>
      </c>
      <c r="D56" s="325" t="str">
        <f>IF(B56 = "", "",VLOOKUP(B56,'出力シート（主要）'!$B$20:$K$879,4,FALSE))</f>
        <v/>
      </c>
      <c r="E56" s="326" t="str">
        <f>IF(B56="", "", VLOOKUP(B56,計算シート!FR:FS,2,FALSE))</f>
        <v/>
      </c>
      <c r="F56" s="513"/>
    </row>
    <row r="57" spans="2:6" ht="19.5" customHeight="1" x14ac:dyDescent="0.45">
      <c r="B57" s="512"/>
      <c r="C57" s="324" t="str">
        <f>IF(B57 = "","", VLOOKUP(B57,'出力シート（主要）'!$B$20:$D$879,2,FALSE))</f>
        <v/>
      </c>
      <c r="D57" s="325" t="str">
        <f>IF(B57 = "", "",VLOOKUP(B57,'出力シート（主要）'!$B$20:$K$879,4,FALSE))</f>
        <v/>
      </c>
      <c r="E57" s="326" t="str">
        <f>IF(B57="", "", VLOOKUP(B57,計算シート!FR:FS,2,FALSE))</f>
        <v/>
      </c>
      <c r="F57" s="513"/>
    </row>
    <row r="58" spans="2:6" ht="19.5" customHeight="1" x14ac:dyDescent="0.45">
      <c r="B58" s="512"/>
      <c r="C58" s="324" t="str">
        <f>IF(B58 = "","", VLOOKUP(B58,'出力シート（主要）'!$B$20:$D$879,2,FALSE))</f>
        <v/>
      </c>
      <c r="D58" s="325" t="str">
        <f>IF(B58 = "", "",VLOOKUP(B58,'出力シート（主要）'!$B$20:$K$879,4,FALSE))</f>
        <v/>
      </c>
      <c r="E58" s="326" t="str">
        <f>IF(B58="", "", VLOOKUP(B58,計算シート!FR:FS,2,FALSE))</f>
        <v/>
      </c>
      <c r="F58" s="513"/>
    </row>
    <row r="59" spans="2:6" ht="19.5" customHeight="1" x14ac:dyDescent="0.45">
      <c r="B59" s="512"/>
      <c r="C59" s="324" t="str">
        <f>IF(B59 = "","", VLOOKUP(B59,'出力シート（主要）'!$B$20:$D$879,2,FALSE))</f>
        <v/>
      </c>
      <c r="D59" s="325" t="str">
        <f>IF(B59 = "", "",VLOOKUP(B59,'出力シート（主要）'!$B$20:$K$879,4,FALSE))</f>
        <v/>
      </c>
      <c r="E59" s="326" t="str">
        <f>IF(B59="", "", VLOOKUP(B59,計算シート!FR:FS,2,FALSE))</f>
        <v/>
      </c>
      <c r="F59" s="513"/>
    </row>
    <row r="60" spans="2:6" ht="19.5" customHeight="1" x14ac:dyDescent="0.45">
      <c r="B60" s="512"/>
      <c r="C60" s="324" t="str">
        <f>IF(B60 = "","", VLOOKUP(B60,'出力シート（主要）'!$B$20:$D$879,2,FALSE))</f>
        <v/>
      </c>
      <c r="D60" s="325" t="str">
        <f>IF(B60 = "", "",VLOOKUP(B60,'出力シート（主要）'!$B$20:$K$879,4,FALSE))</f>
        <v/>
      </c>
      <c r="E60" s="326" t="str">
        <f>IF(B60="", "", VLOOKUP(B60,計算シート!FR:FS,2,FALSE))</f>
        <v/>
      </c>
      <c r="F60" s="513"/>
    </row>
    <row r="61" spans="2:6" ht="19.5" customHeight="1" x14ac:dyDescent="0.45">
      <c r="B61" s="512"/>
      <c r="C61" s="324" t="str">
        <f>IF(B61 = "","", VLOOKUP(B61,'出力シート（主要）'!$B$20:$D$879,2,FALSE))</f>
        <v/>
      </c>
      <c r="D61" s="325" t="str">
        <f>IF(B61 = "", "",VLOOKUP(B61,'出力シート（主要）'!$B$20:$K$879,4,FALSE))</f>
        <v/>
      </c>
      <c r="E61" s="326" t="str">
        <f>IF(B61="", "", VLOOKUP(B61,計算シート!FR:FS,2,FALSE))</f>
        <v/>
      </c>
      <c r="F61" s="513"/>
    </row>
    <row r="62" spans="2:6" ht="19.5" customHeight="1" x14ac:dyDescent="0.45">
      <c r="B62" s="512"/>
      <c r="C62" s="324" t="str">
        <f>IF(B62 = "","", VLOOKUP(B62,'出力シート（主要）'!$B$20:$D$879,2,FALSE))</f>
        <v/>
      </c>
      <c r="D62" s="325" t="str">
        <f>IF(B62 = "", "",VLOOKUP(B62,'出力シート（主要）'!$B$20:$K$879,4,FALSE))</f>
        <v/>
      </c>
      <c r="E62" s="326" t="str">
        <f>IF(B62="", "", VLOOKUP(B62,計算シート!FR:FS,2,FALSE))</f>
        <v/>
      </c>
      <c r="F62" s="513"/>
    </row>
    <row r="63" spans="2:6" ht="19.5" customHeight="1" x14ac:dyDescent="0.45">
      <c r="B63" s="512"/>
      <c r="C63" s="324" t="str">
        <f>IF(B63 = "","", VLOOKUP(B63,'出力シート（主要）'!$B$20:$D$879,2,FALSE))</f>
        <v/>
      </c>
      <c r="D63" s="325" t="str">
        <f>IF(B63 = "", "",VLOOKUP(B63,'出力シート（主要）'!$B$20:$K$879,4,FALSE))</f>
        <v/>
      </c>
      <c r="E63" s="326" t="str">
        <f>IF(B63="", "", VLOOKUP(B63,計算シート!FR:FS,2,FALSE))</f>
        <v/>
      </c>
      <c r="F63" s="513"/>
    </row>
    <row r="64" spans="2:6" ht="19.5" customHeight="1" x14ac:dyDescent="0.45">
      <c r="B64" s="512"/>
      <c r="C64" s="324" t="str">
        <f>IF(B64 = "","", VLOOKUP(B64,'出力シート（主要）'!$B$20:$D$879,2,FALSE))</f>
        <v/>
      </c>
      <c r="D64" s="325" t="str">
        <f>IF(B64 = "", "",VLOOKUP(B64,'出力シート（主要）'!$B$20:$K$879,4,FALSE))</f>
        <v/>
      </c>
      <c r="E64" s="326" t="str">
        <f>IF(B64="", "", VLOOKUP(B64,計算シート!FR:FS,2,FALSE))</f>
        <v/>
      </c>
      <c r="F64" s="513"/>
    </row>
    <row r="65" spans="2:6" ht="19.5" customHeight="1" x14ac:dyDescent="0.45">
      <c r="B65" s="512"/>
      <c r="C65" s="324" t="str">
        <f>IF(B65 = "","", VLOOKUP(B65,'出力シート（主要）'!$B$20:$D$879,2,FALSE))</f>
        <v/>
      </c>
      <c r="D65" s="325" t="str">
        <f>IF(B65 = "", "",VLOOKUP(B65,'出力シート（主要）'!$B$20:$K$879,4,FALSE))</f>
        <v/>
      </c>
      <c r="E65" s="326" t="str">
        <f>IF(B65="", "", VLOOKUP(B65,計算シート!FR:FS,2,FALSE))</f>
        <v/>
      </c>
      <c r="F65" s="513"/>
    </row>
    <row r="66" spans="2:6" ht="19.5" customHeight="1" x14ac:dyDescent="0.45">
      <c r="B66" s="512"/>
      <c r="C66" s="324" t="str">
        <f>IF(B66 = "","", VLOOKUP(B66,'出力シート（主要）'!$B$20:$D$879,2,FALSE))</f>
        <v/>
      </c>
      <c r="D66" s="325" t="str">
        <f>IF(B66 = "", "",VLOOKUP(B66,'出力シート（主要）'!$B$20:$K$879,4,FALSE))</f>
        <v/>
      </c>
      <c r="E66" s="326" t="str">
        <f>IF(B66="", "", VLOOKUP(B66,計算シート!FR:FS,2,FALSE))</f>
        <v/>
      </c>
      <c r="F66" s="513"/>
    </row>
    <row r="67" spans="2:6" ht="19.5" customHeight="1" x14ac:dyDescent="0.45">
      <c r="B67" s="512"/>
      <c r="C67" s="324" t="str">
        <f>IF(B67 = "","", VLOOKUP(B67,'出力シート（主要）'!$B$20:$D$879,2,FALSE))</f>
        <v/>
      </c>
      <c r="D67" s="325" t="str">
        <f>IF(B67 = "", "",VLOOKUP(B67,'出力シート（主要）'!$B$20:$K$879,4,FALSE))</f>
        <v/>
      </c>
      <c r="E67" s="326" t="str">
        <f>IF(B67="", "", VLOOKUP(B67,計算シート!FR:FS,2,FALSE))</f>
        <v/>
      </c>
      <c r="F67" s="513"/>
    </row>
    <row r="68" spans="2:6" ht="19.5" customHeight="1" x14ac:dyDescent="0.45">
      <c r="B68" s="512"/>
      <c r="C68" s="324" t="str">
        <f>IF(B68 = "","", VLOOKUP(B68,'出力シート（主要）'!$B$20:$D$879,2,FALSE))</f>
        <v/>
      </c>
      <c r="D68" s="325" t="str">
        <f>IF(B68 = "", "",VLOOKUP(B68,'出力シート（主要）'!$B$20:$K$879,4,FALSE))</f>
        <v/>
      </c>
      <c r="E68" s="326" t="str">
        <f>IF(B68="", "", VLOOKUP(B68,計算シート!FR:FS,2,FALSE))</f>
        <v/>
      </c>
      <c r="F68" s="513"/>
    </row>
    <row r="69" spans="2:6" ht="19.5" customHeight="1" x14ac:dyDescent="0.45">
      <c r="B69" s="512"/>
      <c r="C69" s="324" t="str">
        <f>IF(B69 = "","", VLOOKUP(B69,'出力シート（主要）'!$B$20:$D$879,2,FALSE))</f>
        <v/>
      </c>
      <c r="D69" s="325" t="str">
        <f>IF(B69 = "", "",VLOOKUP(B69,'出力シート（主要）'!$B$20:$K$879,4,FALSE))</f>
        <v/>
      </c>
      <c r="E69" s="326" t="str">
        <f>IF(B69="", "", VLOOKUP(B69,計算シート!FR:FS,2,FALSE))</f>
        <v/>
      </c>
      <c r="F69" s="513"/>
    </row>
    <row r="70" spans="2:6" ht="19.5" customHeight="1" x14ac:dyDescent="0.45">
      <c r="B70" s="512"/>
      <c r="C70" s="324" t="str">
        <f>IF(B70 = "","", VLOOKUP(B70,'出力シート（主要）'!$B$20:$D$879,2,FALSE))</f>
        <v/>
      </c>
      <c r="D70" s="325" t="str">
        <f>IF(B70 = "", "",VLOOKUP(B70,'出力シート（主要）'!$B$20:$K$879,4,FALSE))</f>
        <v/>
      </c>
      <c r="E70" s="326" t="str">
        <f>IF(B70="", "", VLOOKUP(B70,計算シート!FR:FS,2,FALSE))</f>
        <v/>
      </c>
      <c r="F70" s="513"/>
    </row>
    <row r="71" spans="2:6" ht="19.5" customHeight="1" x14ac:dyDescent="0.45">
      <c r="B71" s="512"/>
      <c r="C71" s="324" t="str">
        <f>IF(B71 = "","", VLOOKUP(B71,'出力シート（主要）'!$B$20:$D$879,2,FALSE))</f>
        <v/>
      </c>
      <c r="D71" s="325" t="str">
        <f>IF(B71 = "", "",VLOOKUP(B71,'出力シート（主要）'!$B$20:$K$879,4,FALSE))</f>
        <v/>
      </c>
      <c r="E71" s="326" t="str">
        <f>IF(B71="", "", VLOOKUP(B71,計算シート!FR:FS,2,FALSE))</f>
        <v/>
      </c>
      <c r="F71" s="513"/>
    </row>
    <row r="72" spans="2:6" ht="19.5" customHeight="1" x14ac:dyDescent="0.45">
      <c r="B72" s="512"/>
      <c r="C72" s="324" t="str">
        <f>IF(B72 = "","", VLOOKUP(B72,'出力シート（主要）'!$B$20:$D$879,2,FALSE))</f>
        <v/>
      </c>
      <c r="D72" s="325" t="str">
        <f>IF(B72 = "", "",VLOOKUP(B72,'出力シート（主要）'!$B$20:$K$879,4,FALSE))</f>
        <v/>
      </c>
      <c r="E72" s="326" t="str">
        <f>IF(B72="", "", VLOOKUP(B72,計算シート!FR:FS,2,FALSE))</f>
        <v/>
      </c>
      <c r="F72" s="513"/>
    </row>
    <row r="73" spans="2:6" ht="19.5" customHeight="1" x14ac:dyDescent="0.45">
      <c r="B73" s="512"/>
      <c r="C73" s="324" t="str">
        <f>IF(B73 = "","", VLOOKUP(B73,'出力シート（主要）'!$B$20:$D$879,2,FALSE))</f>
        <v/>
      </c>
      <c r="D73" s="325" t="str">
        <f>IF(B73 = "", "",VLOOKUP(B73,'出力シート（主要）'!$B$20:$K$879,4,FALSE))</f>
        <v/>
      </c>
      <c r="E73" s="326" t="str">
        <f>IF(B73="", "", VLOOKUP(B73,計算シート!FR:FS,2,FALSE))</f>
        <v/>
      </c>
      <c r="F73" s="513"/>
    </row>
    <row r="74" spans="2:6" ht="19.5" customHeight="1" x14ac:dyDescent="0.45">
      <c r="B74" s="512"/>
      <c r="C74" s="324" t="str">
        <f>IF(B74 = "","", VLOOKUP(B74,'出力シート（主要）'!$B$20:$D$879,2,FALSE))</f>
        <v/>
      </c>
      <c r="D74" s="325" t="str">
        <f>IF(B74 = "", "",VLOOKUP(B74,'出力シート（主要）'!$B$20:$K$879,4,FALSE))</f>
        <v/>
      </c>
      <c r="E74" s="326" t="str">
        <f>IF(B74="", "", VLOOKUP(B74,計算シート!FR:FS,2,FALSE))</f>
        <v/>
      </c>
      <c r="F74" s="513"/>
    </row>
    <row r="75" spans="2:6" ht="19.5" customHeight="1" x14ac:dyDescent="0.45">
      <c r="B75" s="512"/>
      <c r="C75" s="324" t="str">
        <f>IF(B75 = "","", VLOOKUP(B75,'出力シート（主要）'!$B$20:$D$879,2,FALSE))</f>
        <v/>
      </c>
      <c r="D75" s="325" t="str">
        <f>IF(B75 = "", "",VLOOKUP(B75,'出力シート（主要）'!$B$20:$K$879,4,FALSE))</f>
        <v/>
      </c>
      <c r="E75" s="326" t="str">
        <f>IF(B75="", "", VLOOKUP(B75,計算シート!FR:FS,2,FALSE))</f>
        <v/>
      </c>
      <c r="F75" s="513"/>
    </row>
    <row r="76" spans="2:6" ht="19.5" customHeight="1" x14ac:dyDescent="0.45">
      <c r="B76" s="512"/>
      <c r="C76" s="324" t="str">
        <f>IF(B76 = "","", VLOOKUP(B76,'出力シート（主要）'!$B$20:$D$879,2,FALSE))</f>
        <v/>
      </c>
      <c r="D76" s="325" t="str">
        <f>IF(B76 = "", "",VLOOKUP(B76,'出力シート（主要）'!$B$20:$K$879,4,FALSE))</f>
        <v/>
      </c>
      <c r="E76" s="326" t="str">
        <f>IF(B76="", "", VLOOKUP(B76,計算シート!FR:FS,2,FALSE))</f>
        <v/>
      </c>
      <c r="F76" s="513"/>
    </row>
    <row r="77" spans="2:6" ht="19.5" customHeight="1" x14ac:dyDescent="0.45">
      <c r="B77" s="512"/>
      <c r="C77" s="324" t="str">
        <f>IF(B77 = "","", VLOOKUP(B77,'出力シート（主要）'!$B$20:$D$879,2,FALSE))</f>
        <v/>
      </c>
      <c r="D77" s="325" t="str">
        <f>IF(B77 = "", "",VLOOKUP(B77,'出力シート（主要）'!$B$20:$K$879,4,FALSE))</f>
        <v/>
      </c>
      <c r="E77" s="326" t="str">
        <f>IF(B77="", "", VLOOKUP(B77,計算シート!FR:FS,2,FALSE))</f>
        <v/>
      </c>
      <c r="F77" s="513"/>
    </row>
    <row r="78" spans="2:6" ht="19.5" customHeight="1" x14ac:dyDescent="0.45">
      <c r="B78" s="512"/>
      <c r="C78" s="324" t="str">
        <f>IF(B78 = "","", VLOOKUP(B78,'出力シート（主要）'!$B$20:$D$879,2,FALSE))</f>
        <v/>
      </c>
      <c r="D78" s="325" t="str">
        <f>IF(B78 = "", "",VLOOKUP(B78,'出力シート（主要）'!$B$20:$K$879,4,FALSE))</f>
        <v/>
      </c>
      <c r="E78" s="326" t="str">
        <f>IF(B78="", "", VLOOKUP(B78,計算シート!FR:FS,2,FALSE))</f>
        <v/>
      </c>
      <c r="F78" s="513"/>
    </row>
    <row r="79" spans="2:6" ht="19.5" customHeight="1" x14ac:dyDescent="0.45">
      <c r="B79" s="512"/>
      <c r="C79" s="324" t="str">
        <f>IF(B79 = "","", VLOOKUP(B79,'出力シート（主要）'!$B$20:$D$879,2,FALSE))</f>
        <v/>
      </c>
      <c r="D79" s="325" t="str">
        <f>IF(B79 = "", "",VLOOKUP(B79,'出力シート（主要）'!$B$20:$K$879,4,FALSE))</f>
        <v/>
      </c>
      <c r="E79" s="326" t="str">
        <f>IF(B79="", "", VLOOKUP(B79,計算シート!FR:FS,2,FALSE))</f>
        <v/>
      </c>
      <c r="F79" s="513"/>
    </row>
    <row r="80" spans="2:6" ht="19.5" customHeight="1" x14ac:dyDescent="0.45">
      <c r="B80" s="512"/>
      <c r="C80" s="324" t="str">
        <f>IF(B80 = "","", VLOOKUP(B80,'出力シート（主要）'!$B$20:$D$879,2,FALSE))</f>
        <v/>
      </c>
      <c r="D80" s="325" t="str">
        <f>IF(B80 = "", "",VLOOKUP(B80,'出力シート（主要）'!$B$20:$K$879,4,FALSE))</f>
        <v/>
      </c>
      <c r="E80" s="326" t="str">
        <f>IF(B80="", "", VLOOKUP(B80,計算シート!FR:FS,2,FALSE))</f>
        <v/>
      </c>
      <c r="F80" s="513"/>
    </row>
    <row r="81" spans="2:6" ht="19.5" customHeight="1" x14ac:dyDescent="0.45">
      <c r="B81" s="512"/>
      <c r="C81" s="324" t="str">
        <f>IF(B81 = "","", VLOOKUP(B81,'出力シート（主要）'!$B$20:$D$879,2,FALSE))</f>
        <v/>
      </c>
      <c r="D81" s="325" t="str">
        <f>IF(B81 = "", "",VLOOKUP(B81,'出力シート（主要）'!$B$20:$K$879,4,FALSE))</f>
        <v/>
      </c>
      <c r="E81" s="326" t="str">
        <f>IF(B81="", "", VLOOKUP(B81,計算シート!FR:FS,2,FALSE))</f>
        <v/>
      </c>
      <c r="F81" s="513"/>
    </row>
    <row r="82" spans="2:6" ht="19.5" customHeight="1" x14ac:dyDescent="0.45">
      <c r="B82" s="512"/>
      <c r="C82" s="324" t="str">
        <f>IF(B82 = "","", VLOOKUP(B82,'出力シート（主要）'!$B$20:$D$879,2,FALSE))</f>
        <v/>
      </c>
      <c r="D82" s="325" t="str">
        <f>IF(B82 = "", "",VLOOKUP(B82,'出力シート（主要）'!$B$20:$K$879,4,FALSE))</f>
        <v/>
      </c>
      <c r="E82" s="326" t="str">
        <f>IF(B82="", "", VLOOKUP(B82,計算シート!FR:FS,2,FALSE))</f>
        <v/>
      </c>
      <c r="F82" s="513"/>
    </row>
    <row r="83" spans="2:6" ht="19.5" customHeight="1" x14ac:dyDescent="0.45">
      <c r="B83" s="512"/>
      <c r="C83" s="324" t="str">
        <f>IF(B83 = "","", VLOOKUP(B83,'出力シート（主要）'!$B$20:$D$879,2,FALSE))</f>
        <v/>
      </c>
      <c r="D83" s="325" t="str">
        <f>IF(B83 = "", "",VLOOKUP(B83,'出力シート（主要）'!$B$20:$K$879,4,FALSE))</f>
        <v/>
      </c>
      <c r="E83" s="326" t="str">
        <f>IF(B83="", "", VLOOKUP(B83,計算シート!FR:FS,2,FALSE))</f>
        <v/>
      </c>
      <c r="F83" s="513"/>
    </row>
    <row r="84" spans="2:6" ht="19.5" customHeight="1" x14ac:dyDescent="0.45">
      <c r="B84" s="512"/>
      <c r="C84" s="324" t="str">
        <f>IF(B84 = "","", VLOOKUP(B84,'出力シート（主要）'!$B$20:$D$879,2,FALSE))</f>
        <v/>
      </c>
      <c r="D84" s="325" t="str">
        <f>IF(B84 = "", "",VLOOKUP(B84,'出力シート（主要）'!$B$20:$K$879,4,FALSE))</f>
        <v/>
      </c>
      <c r="E84" s="326" t="str">
        <f>IF(B84="", "", VLOOKUP(B84,計算シート!FR:FS,2,FALSE))</f>
        <v/>
      </c>
      <c r="F84" s="513"/>
    </row>
    <row r="85" spans="2:6" ht="19.5" customHeight="1" x14ac:dyDescent="0.45">
      <c r="B85" s="512"/>
      <c r="C85" s="324" t="str">
        <f>IF(B85 = "","", VLOOKUP(B85,'出力シート（主要）'!$B$20:$D$879,2,FALSE))</f>
        <v/>
      </c>
      <c r="D85" s="325" t="str">
        <f>IF(B85 = "", "",VLOOKUP(B85,'出力シート（主要）'!$B$20:$K$879,4,FALSE))</f>
        <v/>
      </c>
      <c r="E85" s="326" t="str">
        <f>IF(B85="", "", VLOOKUP(B85,計算シート!FR:FS,2,FALSE))</f>
        <v/>
      </c>
      <c r="F85" s="513"/>
    </row>
    <row r="86" spans="2:6" ht="19.5" customHeight="1" x14ac:dyDescent="0.45">
      <c r="B86" s="512"/>
      <c r="C86" s="324" t="str">
        <f>IF(B86 = "","", VLOOKUP(B86,'出力シート（主要）'!$B$20:$D$879,2,FALSE))</f>
        <v/>
      </c>
      <c r="D86" s="325" t="str">
        <f>IF(B86 = "", "",VLOOKUP(B86,'出力シート（主要）'!$B$20:$K$879,4,FALSE))</f>
        <v/>
      </c>
      <c r="E86" s="326" t="str">
        <f>IF(B86="", "", VLOOKUP(B86,計算シート!FR:FS,2,FALSE))</f>
        <v/>
      </c>
      <c r="F86" s="513"/>
    </row>
    <row r="87" spans="2:6" ht="19.5" customHeight="1" x14ac:dyDescent="0.45">
      <c r="B87" s="512"/>
      <c r="C87" s="324" t="str">
        <f>IF(B87 = "","", VLOOKUP(B87,'出力シート（主要）'!$B$20:$D$879,2,FALSE))</f>
        <v/>
      </c>
      <c r="D87" s="325" t="str">
        <f>IF(B87 = "", "",VLOOKUP(B87,'出力シート（主要）'!$B$20:$K$879,4,FALSE))</f>
        <v/>
      </c>
      <c r="E87" s="326" t="str">
        <f>IF(B87="", "", VLOOKUP(B87,計算シート!FR:FS,2,FALSE))</f>
        <v/>
      </c>
      <c r="F87" s="513"/>
    </row>
    <row r="88" spans="2:6" ht="19.5" customHeight="1" x14ac:dyDescent="0.45">
      <c r="B88" s="512"/>
      <c r="C88" s="324" t="str">
        <f>IF(B88 = "","", VLOOKUP(B88,'出力シート（主要）'!$B$20:$D$879,2,FALSE))</f>
        <v/>
      </c>
      <c r="D88" s="325" t="str">
        <f>IF(B88 = "", "",VLOOKUP(B88,'出力シート（主要）'!$B$20:$K$879,4,FALSE))</f>
        <v/>
      </c>
      <c r="E88" s="326" t="str">
        <f>IF(B88="", "", VLOOKUP(B88,計算シート!FR:FS,2,FALSE))</f>
        <v/>
      </c>
      <c r="F88" s="513"/>
    </row>
    <row r="89" spans="2:6" ht="19.5" customHeight="1" x14ac:dyDescent="0.45">
      <c r="B89" s="512"/>
      <c r="C89" s="324" t="str">
        <f>IF(B89 = "","", VLOOKUP(B89,'出力シート（主要）'!$B$20:$D$879,2,FALSE))</f>
        <v/>
      </c>
      <c r="D89" s="325" t="str">
        <f>IF(B89 = "", "",VLOOKUP(B89,'出力シート（主要）'!$B$20:$K$879,4,FALSE))</f>
        <v/>
      </c>
      <c r="E89" s="326" t="str">
        <f>IF(B89="", "", VLOOKUP(B89,計算シート!FR:FS,2,FALSE))</f>
        <v/>
      </c>
      <c r="F89" s="513"/>
    </row>
    <row r="90" spans="2:6" ht="19.5" customHeight="1" x14ac:dyDescent="0.45">
      <c r="B90" s="512"/>
      <c r="C90" s="324" t="str">
        <f>IF(B90 = "","", VLOOKUP(B90,'出力シート（主要）'!$B$20:$D$879,2,FALSE))</f>
        <v/>
      </c>
      <c r="D90" s="325" t="str">
        <f>IF(B90 = "", "",VLOOKUP(B90,'出力シート（主要）'!$B$20:$K$879,4,FALSE))</f>
        <v/>
      </c>
      <c r="E90" s="326" t="str">
        <f>IF(B90="", "", VLOOKUP(B90,計算シート!FR:FS,2,FALSE))</f>
        <v/>
      </c>
      <c r="F90" s="513"/>
    </row>
    <row r="91" spans="2:6" ht="19.5" customHeight="1" x14ac:dyDescent="0.45">
      <c r="B91" s="512"/>
      <c r="C91" s="324" t="str">
        <f>IF(B91 = "","", VLOOKUP(B91,'出力シート（主要）'!$B$20:$D$879,2,FALSE))</f>
        <v/>
      </c>
      <c r="D91" s="325" t="str">
        <f>IF(B91 = "", "",VLOOKUP(B91,'出力シート（主要）'!$B$20:$K$879,4,FALSE))</f>
        <v/>
      </c>
      <c r="E91" s="326" t="str">
        <f>IF(B91="", "", VLOOKUP(B91,計算シート!FR:FS,2,FALSE))</f>
        <v/>
      </c>
      <c r="F91" s="513"/>
    </row>
    <row r="92" spans="2:6" ht="19.5" customHeight="1" x14ac:dyDescent="0.45">
      <c r="B92" s="512"/>
      <c r="C92" s="324" t="str">
        <f>IF(B92 = "","", VLOOKUP(B92,'出力シート（主要）'!$B$20:$D$879,2,FALSE))</f>
        <v/>
      </c>
      <c r="D92" s="325" t="str">
        <f>IF(B92 = "", "",VLOOKUP(B92,'出力シート（主要）'!$B$20:$K$879,4,FALSE))</f>
        <v/>
      </c>
      <c r="E92" s="326" t="str">
        <f>IF(B92="", "", VLOOKUP(B92,計算シート!FR:FS,2,FALSE))</f>
        <v/>
      </c>
      <c r="F92" s="513"/>
    </row>
    <row r="93" spans="2:6" ht="19.5" customHeight="1" x14ac:dyDescent="0.45">
      <c r="B93" s="512"/>
      <c r="C93" s="324" t="str">
        <f>IF(B93 = "","", VLOOKUP(B93,'出力シート（主要）'!$B$20:$D$879,2,FALSE))</f>
        <v/>
      </c>
      <c r="D93" s="325" t="str">
        <f>IF(B93 = "", "",VLOOKUP(B93,'出力シート（主要）'!$B$20:$K$879,4,FALSE))</f>
        <v/>
      </c>
      <c r="E93" s="326" t="str">
        <f>IF(B93="", "", VLOOKUP(B93,計算シート!FR:FS,2,FALSE))</f>
        <v/>
      </c>
      <c r="F93" s="513"/>
    </row>
    <row r="94" spans="2:6" ht="19.5" customHeight="1" x14ac:dyDescent="0.45">
      <c r="B94" s="512"/>
      <c r="C94" s="324" t="str">
        <f>IF(B94 = "","", VLOOKUP(B94,'出力シート（主要）'!$B$20:$D$879,2,FALSE))</f>
        <v/>
      </c>
      <c r="D94" s="325" t="str">
        <f>IF(B94 = "", "",VLOOKUP(B94,'出力シート（主要）'!$B$20:$K$879,4,FALSE))</f>
        <v/>
      </c>
      <c r="E94" s="326" t="str">
        <f>IF(B94="", "", VLOOKUP(B94,計算シート!FR:FS,2,FALSE))</f>
        <v/>
      </c>
      <c r="F94" s="513"/>
    </row>
    <row r="95" spans="2:6" ht="19.5" customHeight="1" x14ac:dyDescent="0.45">
      <c r="B95" s="512"/>
      <c r="C95" s="324" t="str">
        <f>IF(B95 = "","", VLOOKUP(B95,'出力シート（主要）'!$B$20:$D$879,2,FALSE))</f>
        <v/>
      </c>
      <c r="D95" s="325" t="str">
        <f>IF(B95 = "", "",VLOOKUP(B95,'出力シート（主要）'!$B$20:$K$879,4,FALSE))</f>
        <v/>
      </c>
      <c r="E95" s="326" t="str">
        <f>IF(B95="", "", VLOOKUP(B95,計算シート!FR:FS,2,FALSE))</f>
        <v/>
      </c>
      <c r="F95" s="513"/>
    </row>
    <row r="96" spans="2:6" ht="19.5" customHeight="1" x14ac:dyDescent="0.45">
      <c r="B96" s="512"/>
      <c r="C96" s="324" t="str">
        <f>IF(B96 = "","", VLOOKUP(B96,'出力シート（主要）'!$B$20:$D$879,2,FALSE))</f>
        <v/>
      </c>
      <c r="D96" s="325" t="str">
        <f>IF(B96 = "", "",VLOOKUP(B96,'出力シート（主要）'!$B$20:$K$879,4,FALSE))</f>
        <v/>
      </c>
      <c r="E96" s="326" t="str">
        <f>IF(B96="", "", VLOOKUP(B96,計算シート!FR:FS,2,FALSE))</f>
        <v/>
      </c>
      <c r="F96" s="513"/>
    </row>
    <row r="97" spans="2:6" ht="19.5" customHeight="1" x14ac:dyDescent="0.45">
      <c r="B97" s="512"/>
      <c r="C97" s="324" t="str">
        <f>IF(B97 = "","", VLOOKUP(B97,'出力シート（主要）'!$B$20:$D$879,2,FALSE))</f>
        <v/>
      </c>
      <c r="D97" s="325" t="str">
        <f>IF(B97 = "", "",VLOOKUP(B97,'出力シート（主要）'!$B$20:$K$879,4,FALSE))</f>
        <v/>
      </c>
      <c r="E97" s="326" t="str">
        <f>IF(B97="", "", VLOOKUP(B97,計算シート!FR:FS,2,FALSE))</f>
        <v/>
      </c>
      <c r="F97" s="513"/>
    </row>
    <row r="98" spans="2:6" ht="19.5" customHeight="1" x14ac:dyDescent="0.45">
      <c r="B98" s="512"/>
      <c r="C98" s="324" t="str">
        <f>IF(B98 = "","", VLOOKUP(B98,'出力シート（主要）'!$B$20:$D$879,2,FALSE))</f>
        <v/>
      </c>
      <c r="D98" s="325" t="str">
        <f>IF(B98 = "", "",VLOOKUP(B98,'出力シート（主要）'!$B$20:$K$879,4,FALSE))</f>
        <v/>
      </c>
      <c r="E98" s="326" t="str">
        <f>IF(B98="", "", VLOOKUP(B98,計算シート!FR:FS,2,FALSE))</f>
        <v/>
      </c>
      <c r="F98" s="513"/>
    </row>
    <row r="99" spans="2:6" ht="19.5" customHeight="1" x14ac:dyDescent="0.45">
      <c r="B99" s="512"/>
      <c r="C99" s="324" t="str">
        <f>IF(B99 = "","", VLOOKUP(B99,'出力シート（主要）'!$B$20:$D$879,2,FALSE))</f>
        <v/>
      </c>
      <c r="D99" s="325" t="str">
        <f>IF(B99 = "", "",VLOOKUP(B99,'出力シート（主要）'!$B$20:$K$879,4,FALSE))</f>
        <v/>
      </c>
      <c r="E99" s="326" t="str">
        <f>IF(B99="", "", VLOOKUP(B99,計算シート!FR:FS,2,FALSE))</f>
        <v/>
      </c>
      <c r="F99" s="513"/>
    </row>
    <row r="100" spans="2:6" ht="19.5" customHeight="1" x14ac:dyDescent="0.45">
      <c r="B100" s="512"/>
      <c r="C100" s="324" t="str">
        <f>IF(B100 = "","", VLOOKUP(B100,'出力シート（主要）'!$B$20:$D$879,2,FALSE))</f>
        <v/>
      </c>
      <c r="D100" s="325" t="str">
        <f>IF(B100 = "", "",VLOOKUP(B100,'出力シート（主要）'!$B$20:$K$879,4,FALSE))</f>
        <v/>
      </c>
      <c r="E100" s="326" t="str">
        <f>IF(B100="", "", VLOOKUP(B100,計算シート!FR:FS,2,FALSE))</f>
        <v/>
      </c>
      <c r="F100" s="513"/>
    </row>
    <row r="101" spans="2:6" x14ac:dyDescent="0.45">
      <c r="C101" s="229"/>
      <c r="E101" s="229"/>
    </row>
  </sheetData>
  <sheetProtection password="C3B3" sheet="1" objects="1" scenarios="1"/>
  <mergeCells count="2">
    <mergeCell ref="B1:D1"/>
    <mergeCell ref="D2:F2"/>
  </mergeCells>
  <phoneticPr fontId="11"/>
  <pageMargins left="0.7" right="0.7" top="0.75" bottom="0.75" header="0.3" footer="0.3"/>
  <pageSetup paperSize="9" fitToHeight="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tabColor theme="1" tint="0.499984740745262"/>
  </sheetPr>
  <dimension ref="B1:H32"/>
  <sheetViews>
    <sheetView workbookViewId="0">
      <selection activeCell="B4" sqref="B4"/>
    </sheetView>
  </sheetViews>
  <sheetFormatPr defaultColWidth="9" defaultRowHeight="18.75" x14ac:dyDescent="0.45"/>
  <cols>
    <col min="1" max="1" width="3.125" style="228" customWidth="1"/>
    <col min="2" max="2" width="9" style="227"/>
    <col min="3" max="3" width="22" style="228" customWidth="1"/>
    <col min="4" max="5" width="9" style="228"/>
    <col min="6" max="6" width="18.25" style="228" customWidth="1"/>
    <col min="7" max="8" width="12.25" style="228" customWidth="1"/>
    <col min="9" max="16384" width="9" style="228"/>
  </cols>
  <sheetData>
    <row r="1" spans="2:8" ht="48" customHeight="1" thickBot="1" x14ac:dyDescent="0.5"/>
    <row r="2" spans="2:8" ht="23.25" customHeight="1" x14ac:dyDescent="0.45">
      <c r="B2" s="707" t="s">
        <v>1189</v>
      </c>
      <c r="C2" s="709" t="s">
        <v>96</v>
      </c>
      <c r="D2" s="711" t="s">
        <v>1324</v>
      </c>
      <c r="E2" s="712"/>
      <c r="F2" s="248" t="s">
        <v>1330</v>
      </c>
      <c r="G2" s="713" t="s">
        <v>1327</v>
      </c>
      <c r="H2" s="714"/>
    </row>
    <row r="3" spans="2:8" s="227" customFormat="1" ht="19.5" thickBot="1" x14ac:dyDescent="0.2">
      <c r="B3" s="708"/>
      <c r="C3" s="710"/>
      <c r="D3" s="249" t="s">
        <v>1325</v>
      </c>
      <c r="E3" s="250" t="s">
        <v>1326</v>
      </c>
      <c r="F3" s="251" t="s">
        <v>1331</v>
      </c>
      <c r="G3" s="252" t="s">
        <v>1329</v>
      </c>
      <c r="H3" s="253" t="s">
        <v>1328</v>
      </c>
    </row>
    <row r="4" spans="2:8" x14ac:dyDescent="0.45">
      <c r="B4" s="215"/>
      <c r="C4" s="216"/>
      <c r="D4" s="217"/>
      <c r="E4" s="218"/>
      <c r="F4" s="216"/>
      <c r="G4" s="317" t="str">
        <f>IF(D4="", "", D4*F4/1000)</f>
        <v/>
      </c>
      <c r="H4" s="318" t="str">
        <f>IF(E4="", "", E4*F4/1000)</f>
        <v/>
      </c>
    </row>
    <row r="5" spans="2:8" x14ac:dyDescent="0.45">
      <c r="B5" s="219"/>
      <c r="C5" s="220"/>
      <c r="D5" s="221"/>
      <c r="E5" s="222"/>
      <c r="F5" s="220"/>
      <c r="G5" s="317" t="str">
        <f t="shared" ref="G5:G32" si="0">IF(D5="", "", D5*F5/1000)</f>
        <v/>
      </c>
      <c r="H5" s="318" t="str">
        <f t="shared" ref="H5:H31" si="1">IF(E5="", "", E5*F5/1000)</f>
        <v/>
      </c>
    </row>
    <row r="6" spans="2:8" x14ac:dyDescent="0.45">
      <c r="B6" s="219"/>
      <c r="C6" s="220"/>
      <c r="D6" s="221"/>
      <c r="E6" s="222"/>
      <c r="F6" s="220"/>
      <c r="G6" s="317" t="str">
        <f t="shared" si="0"/>
        <v/>
      </c>
      <c r="H6" s="318" t="str">
        <f t="shared" si="1"/>
        <v/>
      </c>
    </row>
    <row r="7" spans="2:8" x14ac:dyDescent="0.45">
      <c r="B7" s="219"/>
      <c r="C7" s="220"/>
      <c r="D7" s="221"/>
      <c r="E7" s="222"/>
      <c r="F7" s="220"/>
      <c r="G7" s="317" t="str">
        <f t="shared" si="0"/>
        <v/>
      </c>
      <c r="H7" s="318" t="str">
        <f t="shared" si="1"/>
        <v/>
      </c>
    </row>
    <row r="8" spans="2:8" x14ac:dyDescent="0.45">
      <c r="B8" s="219"/>
      <c r="C8" s="220"/>
      <c r="D8" s="221"/>
      <c r="E8" s="222"/>
      <c r="F8" s="220"/>
      <c r="G8" s="317" t="str">
        <f t="shared" si="0"/>
        <v/>
      </c>
      <c r="H8" s="318" t="str">
        <f t="shared" si="1"/>
        <v/>
      </c>
    </row>
    <row r="9" spans="2:8" x14ac:dyDescent="0.45">
      <c r="B9" s="219"/>
      <c r="C9" s="220"/>
      <c r="D9" s="221"/>
      <c r="E9" s="222"/>
      <c r="F9" s="220"/>
      <c r="G9" s="317" t="str">
        <f t="shared" si="0"/>
        <v/>
      </c>
      <c r="H9" s="318" t="str">
        <f t="shared" si="1"/>
        <v/>
      </c>
    </row>
    <row r="10" spans="2:8" x14ac:dyDescent="0.45">
      <c r="B10" s="219"/>
      <c r="C10" s="220"/>
      <c r="D10" s="221"/>
      <c r="E10" s="222"/>
      <c r="F10" s="220"/>
      <c r="G10" s="317" t="str">
        <f t="shared" si="0"/>
        <v/>
      </c>
      <c r="H10" s="318" t="str">
        <f t="shared" si="1"/>
        <v/>
      </c>
    </row>
    <row r="11" spans="2:8" x14ac:dyDescent="0.45">
      <c r="B11" s="219"/>
      <c r="C11" s="220"/>
      <c r="D11" s="221"/>
      <c r="E11" s="222"/>
      <c r="F11" s="220"/>
      <c r="G11" s="317" t="str">
        <f t="shared" si="0"/>
        <v/>
      </c>
      <c r="H11" s="318" t="str">
        <f t="shared" si="1"/>
        <v/>
      </c>
    </row>
    <row r="12" spans="2:8" x14ac:dyDescent="0.45">
      <c r="B12" s="219"/>
      <c r="C12" s="220"/>
      <c r="D12" s="221"/>
      <c r="E12" s="222"/>
      <c r="F12" s="220"/>
      <c r="G12" s="317" t="str">
        <f t="shared" si="0"/>
        <v/>
      </c>
      <c r="H12" s="318" t="str">
        <f t="shared" si="1"/>
        <v/>
      </c>
    </row>
    <row r="13" spans="2:8" x14ac:dyDescent="0.45">
      <c r="B13" s="219"/>
      <c r="C13" s="220"/>
      <c r="D13" s="221"/>
      <c r="E13" s="222"/>
      <c r="F13" s="220"/>
      <c r="G13" s="317" t="str">
        <f t="shared" si="0"/>
        <v/>
      </c>
      <c r="H13" s="318" t="str">
        <f t="shared" si="1"/>
        <v/>
      </c>
    </row>
    <row r="14" spans="2:8" x14ac:dyDescent="0.45">
      <c r="B14" s="219"/>
      <c r="C14" s="220"/>
      <c r="D14" s="221"/>
      <c r="E14" s="222"/>
      <c r="F14" s="220"/>
      <c r="G14" s="317" t="str">
        <f t="shared" si="0"/>
        <v/>
      </c>
      <c r="H14" s="318" t="str">
        <f t="shared" si="1"/>
        <v/>
      </c>
    </row>
    <row r="15" spans="2:8" x14ac:dyDescent="0.45">
      <c r="B15" s="219"/>
      <c r="C15" s="220"/>
      <c r="D15" s="221"/>
      <c r="E15" s="222"/>
      <c r="F15" s="220"/>
      <c r="G15" s="317" t="str">
        <f t="shared" si="0"/>
        <v/>
      </c>
      <c r="H15" s="318" t="str">
        <f t="shared" si="1"/>
        <v/>
      </c>
    </row>
    <row r="16" spans="2:8" x14ac:dyDescent="0.45">
      <c r="B16" s="219"/>
      <c r="C16" s="220"/>
      <c r="D16" s="221"/>
      <c r="E16" s="222"/>
      <c r="F16" s="220"/>
      <c r="G16" s="317" t="str">
        <f t="shared" si="0"/>
        <v/>
      </c>
      <c r="H16" s="318" t="str">
        <f t="shared" si="1"/>
        <v/>
      </c>
    </row>
    <row r="17" spans="2:8" x14ac:dyDescent="0.45">
      <c r="B17" s="219"/>
      <c r="C17" s="220"/>
      <c r="D17" s="221"/>
      <c r="E17" s="222"/>
      <c r="F17" s="220"/>
      <c r="G17" s="317" t="str">
        <f t="shared" si="0"/>
        <v/>
      </c>
      <c r="H17" s="318" t="str">
        <f t="shared" si="1"/>
        <v/>
      </c>
    </row>
    <row r="18" spans="2:8" x14ac:dyDescent="0.45">
      <c r="B18" s="219"/>
      <c r="C18" s="220"/>
      <c r="D18" s="221"/>
      <c r="E18" s="222"/>
      <c r="F18" s="220"/>
      <c r="G18" s="317" t="str">
        <f t="shared" si="0"/>
        <v/>
      </c>
      <c r="H18" s="318" t="str">
        <f t="shared" si="1"/>
        <v/>
      </c>
    </row>
    <row r="19" spans="2:8" x14ac:dyDescent="0.45">
      <c r="B19" s="219"/>
      <c r="C19" s="220"/>
      <c r="D19" s="221"/>
      <c r="E19" s="222"/>
      <c r="F19" s="220"/>
      <c r="G19" s="317" t="str">
        <f t="shared" si="0"/>
        <v/>
      </c>
      <c r="H19" s="318" t="str">
        <f t="shared" si="1"/>
        <v/>
      </c>
    </row>
    <row r="20" spans="2:8" x14ac:dyDescent="0.45">
      <c r="B20" s="219"/>
      <c r="C20" s="220"/>
      <c r="D20" s="221"/>
      <c r="E20" s="222"/>
      <c r="F20" s="220"/>
      <c r="G20" s="317" t="str">
        <f t="shared" si="0"/>
        <v/>
      </c>
      <c r="H20" s="318" t="str">
        <f t="shared" si="1"/>
        <v/>
      </c>
    </row>
    <row r="21" spans="2:8" x14ac:dyDescent="0.45">
      <c r="B21" s="219"/>
      <c r="C21" s="220"/>
      <c r="D21" s="221"/>
      <c r="E21" s="222"/>
      <c r="F21" s="220"/>
      <c r="G21" s="317" t="str">
        <f t="shared" si="0"/>
        <v/>
      </c>
      <c r="H21" s="318" t="str">
        <f t="shared" si="1"/>
        <v/>
      </c>
    </row>
    <row r="22" spans="2:8" x14ac:dyDescent="0.45">
      <c r="B22" s="219"/>
      <c r="C22" s="220"/>
      <c r="D22" s="221"/>
      <c r="E22" s="222"/>
      <c r="F22" s="220"/>
      <c r="G22" s="317" t="str">
        <f t="shared" si="0"/>
        <v/>
      </c>
      <c r="H22" s="318" t="str">
        <f t="shared" si="1"/>
        <v/>
      </c>
    </row>
    <row r="23" spans="2:8" x14ac:dyDescent="0.45">
      <c r="B23" s="219"/>
      <c r="C23" s="220"/>
      <c r="D23" s="221"/>
      <c r="E23" s="222"/>
      <c r="F23" s="220"/>
      <c r="G23" s="317" t="str">
        <f t="shared" si="0"/>
        <v/>
      </c>
      <c r="H23" s="318" t="str">
        <f t="shared" si="1"/>
        <v/>
      </c>
    </row>
    <row r="24" spans="2:8" x14ac:dyDescent="0.45">
      <c r="B24" s="219"/>
      <c r="C24" s="220"/>
      <c r="D24" s="221"/>
      <c r="E24" s="222"/>
      <c r="F24" s="220"/>
      <c r="G24" s="317" t="str">
        <f t="shared" si="0"/>
        <v/>
      </c>
      <c r="H24" s="318" t="str">
        <f t="shared" si="1"/>
        <v/>
      </c>
    </row>
    <row r="25" spans="2:8" x14ac:dyDescent="0.45">
      <c r="B25" s="219"/>
      <c r="C25" s="220"/>
      <c r="D25" s="221"/>
      <c r="E25" s="222"/>
      <c r="F25" s="220"/>
      <c r="G25" s="317" t="str">
        <f t="shared" si="0"/>
        <v/>
      </c>
      <c r="H25" s="318" t="str">
        <f t="shared" si="1"/>
        <v/>
      </c>
    </row>
    <row r="26" spans="2:8" x14ac:dyDescent="0.45">
      <c r="B26" s="219"/>
      <c r="C26" s="220"/>
      <c r="D26" s="221"/>
      <c r="E26" s="222"/>
      <c r="F26" s="220"/>
      <c r="G26" s="317" t="str">
        <f t="shared" si="0"/>
        <v/>
      </c>
      <c r="H26" s="318" t="str">
        <f t="shared" si="1"/>
        <v/>
      </c>
    </row>
    <row r="27" spans="2:8" x14ac:dyDescent="0.45">
      <c r="B27" s="219"/>
      <c r="C27" s="220"/>
      <c r="D27" s="221"/>
      <c r="E27" s="222"/>
      <c r="F27" s="220"/>
      <c r="G27" s="317" t="str">
        <f t="shared" si="0"/>
        <v/>
      </c>
      <c r="H27" s="318" t="str">
        <f t="shared" si="1"/>
        <v/>
      </c>
    </row>
    <row r="28" spans="2:8" x14ac:dyDescent="0.45">
      <c r="B28" s="219"/>
      <c r="C28" s="220"/>
      <c r="D28" s="221"/>
      <c r="E28" s="222"/>
      <c r="F28" s="220"/>
      <c r="G28" s="317" t="str">
        <f t="shared" si="0"/>
        <v/>
      </c>
      <c r="H28" s="318" t="str">
        <f t="shared" si="1"/>
        <v/>
      </c>
    </row>
    <row r="29" spans="2:8" x14ac:dyDescent="0.45">
      <c r="B29" s="219"/>
      <c r="C29" s="220"/>
      <c r="D29" s="221"/>
      <c r="E29" s="222"/>
      <c r="F29" s="220"/>
      <c r="G29" s="317" t="str">
        <f t="shared" si="0"/>
        <v/>
      </c>
      <c r="H29" s="318" t="str">
        <f t="shared" si="1"/>
        <v/>
      </c>
    </row>
    <row r="30" spans="2:8" x14ac:dyDescent="0.45">
      <c r="B30" s="219"/>
      <c r="C30" s="220"/>
      <c r="D30" s="221"/>
      <c r="E30" s="222"/>
      <c r="F30" s="220"/>
      <c r="G30" s="317" t="str">
        <f t="shared" si="0"/>
        <v/>
      </c>
      <c r="H30" s="318" t="str">
        <f t="shared" si="1"/>
        <v/>
      </c>
    </row>
    <row r="31" spans="2:8" x14ac:dyDescent="0.45">
      <c r="B31" s="219"/>
      <c r="C31" s="220"/>
      <c r="D31" s="221"/>
      <c r="E31" s="222"/>
      <c r="F31" s="220"/>
      <c r="G31" s="317" t="str">
        <f t="shared" si="0"/>
        <v/>
      </c>
      <c r="H31" s="318" t="str">
        <f t="shared" si="1"/>
        <v/>
      </c>
    </row>
    <row r="32" spans="2:8" ht="19.5" thickBot="1" x14ac:dyDescent="0.5">
      <c r="B32" s="223"/>
      <c r="C32" s="224"/>
      <c r="D32" s="225"/>
      <c r="E32" s="226"/>
      <c r="F32" s="224"/>
      <c r="G32" s="317" t="str">
        <f t="shared" si="0"/>
        <v/>
      </c>
      <c r="H32" s="318" t="str">
        <f>IF(E32="", "", E32*F32/1000)</f>
        <v/>
      </c>
    </row>
  </sheetData>
  <sheetProtection password="C3B3" sheet="1" objects="1" scenarios="1"/>
  <mergeCells count="4">
    <mergeCell ref="B2:B3"/>
    <mergeCell ref="C2:C3"/>
    <mergeCell ref="D2:E2"/>
    <mergeCell ref="G2:H2"/>
  </mergeCells>
  <phoneticPr fontId="11"/>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tabColor theme="4"/>
    <pageSetUpPr fitToPage="1"/>
  </sheetPr>
  <dimension ref="A1:AP73"/>
  <sheetViews>
    <sheetView zoomScale="58" zoomScaleNormal="58" workbookViewId="0">
      <selection activeCell="M14" sqref="M14"/>
    </sheetView>
  </sheetViews>
  <sheetFormatPr defaultColWidth="9" defaultRowHeight="12.75" x14ac:dyDescent="0.2"/>
  <cols>
    <col min="1" max="1" width="3" style="442" customWidth="1"/>
    <col min="2" max="2" width="5.625" style="446" customWidth="1"/>
    <col min="3" max="3" width="13.125" style="443" customWidth="1"/>
    <col min="4" max="4" width="10.125" style="443" customWidth="1"/>
    <col min="5" max="5" width="32.875" style="444" customWidth="1"/>
    <col min="6" max="6" width="3.875" style="444" customWidth="1"/>
    <col min="7" max="7" width="6.375" style="444" customWidth="1"/>
    <col min="8" max="8" width="5" style="444" customWidth="1"/>
    <col min="9" max="9" width="3.25" style="444" customWidth="1"/>
    <col min="10" max="10" width="8" style="444" customWidth="1"/>
    <col min="11" max="11" width="16.625" style="443" customWidth="1"/>
    <col min="12" max="14" width="10" style="443" customWidth="1"/>
    <col min="15" max="20" width="10" style="445" customWidth="1"/>
    <col min="21" max="24" width="10" style="443" customWidth="1"/>
    <col min="25" max="25" width="12.25" style="444" customWidth="1"/>
    <col min="26" max="26" width="18.875" style="439" customWidth="1"/>
    <col min="27" max="27" width="22.625" style="443" customWidth="1"/>
    <col min="28" max="28" width="49.125" style="443" customWidth="1"/>
    <col min="29" max="29" width="16.5" style="443" customWidth="1"/>
    <col min="30" max="16384" width="9" style="443"/>
  </cols>
  <sheetData>
    <row r="1" spans="2:25" ht="18.75" customHeight="1" x14ac:dyDescent="0.2">
      <c r="B1" s="798" t="s">
        <v>1533</v>
      </c>
      <c r="C1" s="799"/>
      <c r="D1" s="799"/>
      <c r="E1" s="799"/>
      <c r="F1" s="799"/>
      <c r="G1" s="799"/>
      <c r="H1" s="799"/>
      <c r="I1" s="799"/>
      <c r="J1" s="799"/>
      <c r="K1" s="799"/>
      <c r="L1" s="799"/>
      <c r="M1" s="799"/>
      <c r="N1" s="799"/>
      <c r="O1" s="799"/>
      <c r="P1" s="799"/>
      <c r="Q1" s="799"/>
      <c r="R1" s="799"/>
      <c r="S1" s="799"/>
      <c r="T1" s="799"/>
      <c r="U1" s="799"/>
      <c r="V1" s="799"/>
      <c r="W1" s="799"/>
      <c r="X1" s="799"/>
      <c r="Y1" s="799"/>
    </row>
    <row r="2" spans="2:25" ht="54" customHeight="1" thickBot="1" x14ac:dyDescent="0.25">
      <c r="D2" s="447"/>
      <c r="E2" s="741" t="str">
        <f>IF(入力シート!E2="", "", "登録番号")&amp;入力シート!E2&amp;"   "&amp;入力シート!E3&amp;"("&amp;入力シート!E4&amp;")"&amp;"の使用者暴露量の推定"&amp;"        "&amp;入力シート!E5</f>
        <v xml:space="preserve">   ()の使用者暴露量の推定        </v>
      </c>
      <c r="F2" s="741"/>
      <c r="G2" s="741"/>
      <c r="H2" s="741"/>
      <c r="I2" s="741"/>
      <c r="J2" s="741"/>
      <c r="K2" s="741"/>
      <c r="L2" s="741"/>
      <c r="M2" s="741"/>
      <c r="N2" s="741"/>
      <c r="O2" s="741"/>
      <c r="P2" s="741"/>
      <c r="Q2" s="447"/>
      <c r="R2" s="447"/>
      <c r="S2" s="447"/>
      <c r="T2" s="447"/>
      <c r="U2" s="447"/>
      <c r="V2" s="447"/>
      <c r="W2" s="447"/>
      <c r="X2" s="447"/>
    </row>
    <row r="3" spans="2:25" ht="18.75" customHeight="1" thickBot="1" x14ac:dyDescent="0.25">
      <c r="C3" s="793" t="s">
        <v>1467</v>
      </c>
      <c r="D3" s="392" t="s">
        <v>1176</v>
      </c>
      <c r="E3" s="795" t="str">
        <f>IF(入力シート!E2="", "-", 入力シート!E2)</f>
        <v>-</v>
      </c>
      <c r="F3" s="796"/>
      <c r="G3" s="796"/>
      <c r="H3" s="797"/>
      <c r="I3" s="448"/>
      <c r="J3" s="744" t="s">
        <v>1492</v>
      </c>
      <c r="K3" s="745"/>
      <c r="L3" s="745"/>
      <c r="M3" s="746"/>
      <c r="O3" s="750" t="s">
        <v>1495</v>
      </c>
      <c r="P3" s="751"/>
      <c r="Q3" s="750" t="s">
        <v>1496</v>
      </c>
      <c r="R3" s="754"/>
      <c r="S3" s="759" t="s">
        <v>1497</v>
      </c>
      <c r="T3" s="754"/>
    </row>
    <row r="4" spans="2:25" ht="18.75" customHeight="1" thickBot="1" x14ac:dyDescent="0.25">
      <c r="C4" s="794"/>
      <c r="D4" s="393" t="s">
        <v>1468</v>
      </c>
      <c r="E4" s="715" t="str">
        <f>入力シート!E3&amp;" ("&amp;入力シート!E4&amp;")"&amp;計算シート!E2</f>
        <v xml:space="preserve"> ()</v>
      </c>
      <c r="F4" s="716"/>
      <c r="G4" s="716"/>
      <c r="H4" s="783"/>
      <c r="I4" s="448"/>
      <c r="J4" s="747" t="str">
        <f>IF(補助1!B5&gt;0,"試験成績あり","デフォルト値を使用")</f>
        <v>デフォルト値を使用</v>
      </c>
      <c r="K4" s="748"/>
      <c r="L4" s="748"/>
      <c r="M4" s="749"/>
      <c r="O4" s="752" t="s">
        <v>1498</v>
      </c>
      <c r="P4" s="753"/>
      <c r="Q4" s="755">
        <f>IF(経皮吸収率!C5=0,"",経皮吸収率!C5)</f>
        <v>1</v>
      </c>
      <c r="R4" s="756"/>
      <c r="S4" s="767"/>
      <c r="T4" s="768"/>
    </row>
    <row r="5" spans="2:25" ht="18.75" customHeight="1" thickBot="1" x14ac:dyDescent="0.25">
      <c r="C5" s="781" t="s">
        <v>1469</v>
      </c>
      <c r="D5" s="782"/>
      <c r="E5" s="715">
        <f>入力シート!E5</f>
        <v>0</v>
      </c>
      <c r="F5" s="716"/>
      <c r="G5" s="716"/>
      <c r="H5" s="783"/>
      <c r="I5" s="448"/>
      <c r="J5" s="443"/>
      <c r="N5" s="449" t="s">
        <v>1499</v>
      </c>
      <c r="O5" s="771" t="s">
        <v>1500</v>
      </c>
      <c r="P5" s="772"/>
      <c r="Q5" s="757">
        <f>IF(VLOOKUP(N5,経皮吸収率!$B$6:$C$16,2,FALSE)="","",ROUND(VLOOKUP(N5,経皮吸収率!$B$6:$C$16,2,FALSE), 0))</f>
        <v>1000</v>
      </c>
      <c r="R5" s="758"/>
      <c r="S5" s="769"/>
      <c r="T5" s="770"/>
    </row>
    <row r="6" spans="2:25" ht="18.75" customHeight="1" x14ac:dyDescent="0.2">
      <c r="C6" s="781" t="s">
        <v>1470</v>
      </c>
      <c r="D6" s="782"/>
      <c r="E6" s="450" t="str">
        <f>IF(入力シート!E6=0, "",入力シート!E6)</f>
        <v/>
      </c>
      <c r="F6" s="742" t="s">
        <v>1471</v>
      </c>
      <c r="G6" s="742"/>
      <c r="H6" s="743"/>
      <c r="I6" s="395"/>
      <c r="J6" s="744" t="s">
        <v>1501</v>
      </c>
      <c r="K6" s="745"/>
      <c r="L6" s="745"/>
      <c r="M6" s="746"/>
      <c r="N6" s="449" t="s">
        <v>1502</v>
      </c>
      <c r="O6" s="773"/>
      <c r="P6" s="774"/>
      <c r="Q6" s="757" t="str">
        <f>IF(VLOOKUP(N6,経皮吸収率!$B$6:$C$16,2,FALSE)="","",ROUND(VLOOKUP(N6,経皮吸収率!$B$6:$C$16,2,FALSE), 0))</f>
        <v/>
      </c>
      <c r="R6" s="758"/>
      <c r="S6" s="769"/>
      <c r="T6" s="770"/>
    </row>
    <row r="7" spans="2:25" ht="18.75" customHeight="1" thickBot="1" x14ac:dyDescent="0.25">
      <c r="C7" s="781" t="s">
        <v>1472</v>
      </c>
      <c r="D7" s="782"/>
      <c r="E7" s="450" t="str">
        <f>IF(入力シート!E7=0, "設定不要",入力シート!E7)</f>
        <v>設定不要</v>
      </c>
      <c r="F7" s="742" t="str">
        <f>IF(E7="設定不要", "", "(mg/kg体重)")</f>
        <v/>
      </c>
      <c r="G7" s="742"/>
      <c r="H7" s="743"/>
      <c r="I7" s="395"/>
      <c r="J7" s="800" t="str">
        <f>IF(補助2!B4&gt;0,"任意の面積を設定","デフォルト値を使用")</f>
        <v>デフォルト値を使用</v>
      </c>
      <c r="K7" s="801"/>
      <c r="L7" s="801"/>
      <c r="M7" s="802"/>
      <c r="N7" s="449" t="s">
        <v>1503</v>
      </c>
      <c r="O7" s="773"/>
      <c r="P7" s="774"/>
      <c r="Q7" s="764" t="str">
        <f>IF(VLOOKUP(N7,経皮吸収率!$B$6:$C$16,2,FALSE)="","",ROUND(VLOOKUP(N7,経皮吸収率!$B$6:$C$16,2,FALSE), 0))</f>
        <v/>
      </c>
      <c r="R7" s="765"/>
      <c r="S7" s="769"/>
      <c r="T7" s="770"/>
    </row>
    <row r="8" spans="2:25" ht="18.75" customHeight="1" x14ac:dyDescent="0.2">
      <c r="C8" s="781" t="s">
        <v>1473</v>
      </c>
      <c r="D8" s="782"/>
      <c r="E8" s="789">
        <f>入力シート!E10</f>
        <v>0</v>
      </c>
      <c r="F8" s="790"/>
      <c r="G8" s="790"/>
      <c r="H8" s="451" t="s">
        <v>1504</v>
      </c>
      <c r="I8" s="452"/>
      <c r="J8" s="453"/>
      <c r="K8" s="453"/>
      <c r="L8" s="453"/>
      <c r="M8" s="453"/>
      <c r="N8" s="449" t="s">
        <v>1505</v>
      </c>
      <c r="O8" s="773"/>
      <c r="P8" s="774"/>
      <c r="Q8" s="764" t="str">
        <f>IF(VLOOKUP(N8,経皮吸収率!$B$6:$C$16,2,FALSE)="","",ROUND(VLOOKUP(N8,経皮吸収率!$B$6:$C$16,2,FALSE), 0))</f>
        <v/>
      </c>
      <c r="R8" s="765"/>
      <c r="S8" s="769"/>
      <c r="T8" s="770"/>
    </row>
    <row r="9" spans="2:25" ht="18.75" customHeight="1" x14ac:dyDescent="0.2">
      <c r="C9" s="781" t="s">
        <v>1525</v>
      </c>
      <c r="D9" s="782"/>
      <c r="E9" s="715">
        <f>入力シート!E11</f>
        <v>0</v>
      </c>
      <c r="F9" s="716"/>
      <c r="G9" s="716"/>
      <c r="H9" s="783"/>
      <c r="I9" s="395"/>
      <c r="J9" s="454"/>
      <c r="K9" s="454"/>
      <c r="L9" s="454"/>
      <c r="M9" s="454"/>
      <c r="N9" s="449" t="s">
        <v>1506</v>
      </c>
      <c r="O9" s="773"/>
      <c r="P9" s="774"/>
      <c r="Q9" s="764" t="str">
        <f>IF(VLOOKUP(N9,経皮吸収率!$B$6:$C$16,2,FALSE)="","",ROUND(VLOOKUP(N9,経皮吸収率!$B$6:$C$16,2,FALSE), 0))</f>
        <v/>
      </c>
      <c r="R9" s="765"/>
      <c r="S9" s="769"/>
      <c r="T9" s="770"/>
    </row>
    <row r="10" spans="2:25" ht="18.75" customHeight="1" thickBot="1" x14ac:dyDescent="0.25">
      <c r="C10" s="791" t="s">
        <v>1474</v>
      </c>
      <c r="D10" s="792"/>
      <c r="E10" s="786">
        <f>入力シート!E12</f>
        <v>0</v>
      </c>
      <c r="F10" s="787"/>
      <c r="G10" s="787"/>
      <c r="H10" s="788"/>
      <c r="I10" s="448"/>
      <c r="J10" s="454"/>
      <c r="K10" s="454"/>
      <c r="L10" s="454"/>
      <c r="M10" s="454"/>
      <c r="N10" s="449" t="s">
        <v>1507</v>
      </c>
      <c r="O10" s="773"/>
      <c r="P10" s="774"/>
      <c r="Q10" s="764" t="str">
        <f>IF(VLOOKUP(N10,経皮吸収率!$B$6:$C$16,2,FALSE)="","",ROUND(VLOOKUP(N10,経皮吸収率!$B$6:$C$16,2,FALSE), 0))</f>
        <v/>
      </c>
      <c r="R10" s="765"/>
      <c r="S10" s="769"/>
      <c r="T10" s="770"/>
      <c r="U10" s="455"/>
    </row>
    <row r="11" spans="2:25" ht="18.75" customHeight="1" x14ac:dyDescent="0.2">
      <c r="C11" s="396"/>
      <c r="D11" s="396"/>
      <c r="E11" s="448"/>
      <c r="F11" s="448"/>
      <c r="G11" s="448"/>
      <c r="H11" s="448"/>
      <c r="I11" s="448"/>
      <c r="J11" s="456"/>
      <c r="K11" s="456"/>
      <c r="L11" s="456"/>
      <c r="M11" s="456"/>
      <c r="N11" s="449" t="s">
        <v>1508</v>
      </c>
      <c r="O11" s="773"/>
      <c r="P11" s="774"/>
      <c r="Q11" s="764" t="str">
        <f>IF(VLOOKUP(N11,経皮吸収率!$B$6:$C$16,2,FALSE)="","",ROUND(VLOOKUP(N11,経皮吸収率!$B$6:$C$16,2,FALSE), 0))</f>
        <v/>
      </c>
      <c r="R11" s="765"/>
      <c r="S11" s="769"/>
      <c r="T11" s="770"/>
      <c r="U11" s="455"/>
    </row>
    <row r="12" spans="2:25" ht="18.75" customHeight="1" x14ac:dyDescent="0.2">
      <c r="C12" s="396"/>
      <c r="D12" s="396"/>
      <c r="E12" s="448"/>
      <c r="F12" s="448"/>
      <c r="G12" s="448"/>
      <c r="H12" s="448"/>
      <c r="I12" s="448"/>
      <c r="J12" s="456"/>
      <c r="K12" s="456"/>
      <c r="L12" s="456"/>
      <c r="M12" s="456"/>
      <c r="N12" s="449" t="s">
        <v>1509</v>
      </c>
      <c r="O12" s="773"/>
      <c r="P12" s="774"/>
      <c r="Q12" s="764" t="str">
        <f>IF(VLOOKUP(N12,経皮吸収率!$B$6:$C$16,2,FALSE)="","",ROUND(VLOOKUP(N12,経皮吸収率!$B$6:$C$16,2,FALSE), 0))</f>
        <v/>
      </c>
      <c r="R12" s="765"/>
      <c r="S12" s="769"/>
      <c r="T12" s="770"/>
      <c r="U12" s="455"/>
    </row>
    <row r="13" spans="2:25" ht="18.75" customHeight="1" x14ac:dyDescent="0.2">
      <c r="C13" s="396"/>
      <c r="D13" s="396"/>
      <c r="E13" s="448"/>
      <c r="F13" s="448"/>
      <c r="G13" s="448"/>
      <c r="H13" s="448"/>
      <c r="I13" s="448"/>
      <c r="J13" s="456"/>
      <c r="K13" s="456"/>
      <c r="L13" s="456"/>
      <c r="M13" s="456"/>
      <c r="N13" s="449" t="s">
        <v>1510</v>
      </c>
      <c r="O13" s="773"/>
      <c r="P13" s="774"/>
      <c r="Q13" s="764" t="str">
        <f>IF(VLOOKUP(N13,経皮吸収率!$B$6:$C$16,2,FALSE)="","",ROUND(VLOOKUP(N13,経皮吸収率!$B$6:$C$16,2,FALSE), 0))</f>
        <v/>
      </c>
      <c r="R13" s="765"/>
      <c r="S13" s="769"/>
      <c r="T13" s="770"/>
      <c r="U13" s="455"/>
    </row>
    <row r="14" spans="2:25" ht="18.75" customHeight="1" x14ac:dyDescent="0.2">
      <c r="C14" s="396"/>
      <c r="D14" s="396"/>
      <c r="E14" s="448"/>
      <c r="F14" s="448"/>
      <c r="G14" s="448"/>
      <c r="H14" s="448"/>
      <c r="I14" s="448"/>
      <c r="J14" s="456"/>
      <c r="K14" s="456"/>
      <c r="L14" s="456"/>
      <c r="M14" s="456"/>
      <c r="N14" s="449" t="s">
        <v>1511</v>
      </c>
      <c r="O14" s="773"/>
      <c r="P14" s="774"/>
      <c r="Q14" s="764" t="str">
        <f>IF(VLOOKUP(N14,経皮吸収率!$B$6:$C$16,2,FALSE)="","",ROUND(VLOOKUP(N14,経皮吸収率!$B$6:$C$16,2,FALSE), 0))</f>
        <v/>
      </c>
      <c r="R14" s="765"/>
      <c r="S14" s="769"/>
      <c r="T14" s="770"/>
      <c r="U14" s="455"/>
    </row>
    <row r="15" spans="2:25" ht="18.75" customHeight="1" thickBot="1" x14ac:dyDescent="0.25">
      <c r="C15" s="397"/>
      <c r="D15" s="397"/>
      <c r="E15" s="448"/>
      <c r="F15" s="448"/>
      <c r="G15" s="448"/>
      <c r="H15" s="448"/>
      <c r="I15" s="448"/>
      <c r="J15" s="445"/>
      <c r="L15" s="445"/>
      <c r="M15" s="445"/>
      <c r="N15" s="449" t="s">
        <v>1512</v>
      </c>
      <c r="O15" s="775"/>
      <c r="P15" s="776"/>
      <c r="Q15" s="760" t="str">
        <f>IF(VLOOKUP(N15,経皮吸収率!$B$6:$C$16,2,FALSE)="","",ROUND(VLOOKUP(N15,経皮吸収率!$B$6:$C$16,2,FALSE), 0))</f>
        <v/>
      </c>
      <c r="R15" s="761"/>
      <c r="S15" s="777"/>
      <c r="T15" s="778"/>
      <c r="U15" s="455"/>
    </row>
    <row r="16" spans="2:25" ht="18.75" customHeight="1" thickBot="1" x14ac:dyDescent="0.25">
      <c r="E16" s="457"/>
      <c r="F16" s="457"/>
      <c r="G16" s="457"/>
      <c r="H16" s="457"/>
      <c r="I16" s="457"/>
      <c r="O16" s="443"/>
      <c r="P16" s="458"/>
      <c r="Q16" s="458"/>
      <c r="R16" s="458"/>
      <c r="S16" s="458"/>
      <c r="T16" s="458"/>
      <c r="Y16" s="457"/>
    </row>
    <row r="17" spans="1:42" ht="18.75" customHeight="1" x14ac:dyDescent="0.2">
      <c r="B17" s="779" t="s">
        <v>1513</v>
      </c>
      <c r="C17" s="784" t="s">
        <v>1514</v>
      </c>
      <c r="D17" s="766"/>
      <c r="E17" s="732" t="s">
        <v>1515</v>
      </c>
      <c r="F17" s="733"/>
      <c r="G17" s="733"/>
      <c r="H17" s="733"/>
      <c r="I17" s="734"/>
      <c r="J17" s="766" t="s">
        <v>1516</v>
      </c>
      <c r="K17" s="762" t="s">
        <v>1517</v>
      </c>
      <c r="L17" s="729" t="s">
        <v>1518</v>
      </c>
      <c r="M17" s="730"/>
      <c r="N17" s="730"/>
      <c r="O17" s="730"/>
      <c r="P17" s="729" t="s">
        <v>1519</v>
      </c>
      <c r="Q17" s="730"/>
      <c r="R17" s="730"/>
      <c r="S17" s="730"/>
      <c r="T17" s="730"/>
      <c r="U17" s="730"/>
      <c r="V17" s="730"/>
      <c r="W17" s="730"/>
      <c r="X17" s="731"/>
      <c r="Y17" s="720" t="s">
        <v>1475</v>
      </c>
      <c r="Z17" s="440"/>
    </row>
    <row r="18" spans="1:42" x14ac:dyDescent="0.2">
      <c r="B18" s="780"/>
      <c r="C18" s="723"/>
      <c r="D18" s="724"/>
      <c r="E18" s="735"/>
      <c r="F18" s="736"/>
      <c r="G18" s="736"/>
      <c r="H18" s="736"/>
      <c r="I18" s="737"/>
      <c r="J18" s="724"/>
      <c r="K18" s="763"/>
      <c r="L18" s="398" t="s">
        <v>1476</v>
      </c>
      <c r="M18" s="438" t="s">
        <v>1477</v>
      </c>
      <c r="N18" s="724" t="s">
        <v>1527</v>
      </c>
      <c r="O18" s="726" t="s">
        <v>1528</v>
      </c>
      <c r="P18" s="728" t="s">
        <v>1520</v>
      </c>
      <c r="Q18" s="723"/>
      <c r="R18" s="722" t="s">
        <v>1521</v>
      </c>
      <c r="S18" s="722"/>
      <c r="T18" s="723"/>
      <c r="U18" s="459" t="s">
        <v>1476</v>
      </c>
      <c r="V18" s="459" t="s">
        <v>1477</v>
      </c>
      <c r="W18" s="724" t="s">
        <v>1527</v>
      </c>
      <c r="X18" s="726" t="s">
        <v>1528</v>
      </c>
      <c r="Y18" s="721"/>
    </row>
    <row r="19" spans="1:42" ht="25.5" x14ac:dyDescent="0.2">
      <c r="A19" s="442">
        <v>1000000</v>
      </c>
      <c r="B19" s="780"/>
      <c r="C19" s="785"/>
      <c r="D19" s="725"/>
      <c r="E19" s="738"/>
      <c r="F19" s="739"/>
      <c r="G19" s="739"/>
      <c r="H19" s="739"/>
      <c r="I19" s="740"/>
      <c r="J19" s="724"/>
      <c r="K19" s="763"/>
      <c r="L19" s="399" t="s">
        <v>1480</v>
      </c>
      <c r="M19" s="436" t="s">
        <v>1481</v>
      </c>
      <c r="N19" s="725"/>
      <c r="O19" s="727"/>
      <c r="P19" s="460" t="s">
        <v>10</v>
      </c>
      <c r="Q19" s="461" t="s">
        <v>1522</v>
      </c>
      <c r="R19" s="436" t="s">
        <v>1523</v>
      </c>
      <c r="S19" s="462" t="s">
        <v>1524</v>
      </c>
      <c r="T19" s="437" t="s">
        <v>1522</v>
      </c>
      <c r="U19" s="436" t="s">
        <v>1480</v>
      </c>
      <c r="V19" s="436" t="s">
        <v>1482</v>
      </c>
      <c r="W19" s="725"/>
      <c r="X19" s="727"/>
      <c r="Y19" s="721"/>
    </row>
    <row r="20" spans="1:42" s="473" customFormat="1" ht="38.25" x14ac:dyDescent="0.15">
      <c r="A20" s="463">
        <v>1000001</v>
      </c>
      <c r="B20" s="464">
        <v>1</v>
      </c>
      <c r="C20" s="718" t="str">
        <f>IF(B20 = "", "", VLOOKUP(A20,計算シート!A:C,3,FALSE)&amp;IF(ISBLANK(VLOOKUP(A20,入力シート!A:D,4,FALSE))=TRUE, "", "　("))&amp;VLOOKUP(A20,入力シート!A:D,4,FALSE)&amp;IF(ISBLANK(VLOOKUP(A20,入力シート!A:D,4,FALSE))=TRUE,"",")")</f>
        <v/>
      </c>
      <c r="D20" s="719"/>
      <c r="E20" s="715" t="str">
        <f>IF(B20="","", 計算シート!EY20&amp;"／"&amp;VLOOKUP(A20,計算シート!A:F,4,FALSE)&amp;"／"&amp;VLOOKUP(A20,計算シート!A:F,5,FALSE)&amp;IF(VLOOKUP(A20,計算シート!A:EW,149,FALSE)="", "", "／")&amp;VLOOKUP(A20,計算シート!A:ET,150,FALSE))</f>
        <v>／0／0／</v>
      </c>
      <c r="F20" s="716"/>
      <c r="G20" s="716"/>
      <c r="H20" s="716"/>
      <c r="I20" s="717"/>
      <c r="J20" s="465" t="e">
        <f>IF(B20="", "", IF(VLOOKUP(A20, 計算シート!A:G, 7, FALSE)=1, VLOOKUP(A20, 計算シート!A:H, 8, FALSE), VLOOKUP(A20, 計算シート!A:P, 16, FALSE)))</f>
        <v>#VALUE!</v>
      </c>
      <c r="K20" s="466" t="e">
        <f>IF(B20="","",VLOOKUP(B20,計算シート!B20:AB1050,27,FALSE)&amp;"（"&amp;VLOOKUP(B20,計算シート!B20:AC1050,28,FALSE)&amp;"）")</f>
        <v>#N/A</v>
      </c>
      <c r="L20" s="467" t="str">
        <f>IF(B20&gt;0, IF(ISNA(VLOOKUP(B20, 計算シート!FK:FP, 6, FALSE)) = TRUE, "ERROR", ROUND(VLOOKUP(B20, 計算シート!FK:FL, 2, FALSE), 1)), "")</f>
        <v>ERROR</v>
      </c>
      <c r="M20" s="468" t="str">
        <f>IF(B20&gt;0, IF(ISNA(VLOOKUP(B20, 計算シート!FK:FP, 6, FALSE)) = TRUE, "ERROR", ROUND(VLOOKUP(B20, 計算シート!FK:FM, 3, FALSE), 1)), "")</f>
        <v>ERROR</v>
      </c>
      <c r="N20" s="468" t="e">
        <f>IF(B20="","",ROUND(VLOOKUP('出力シート（主要）'!B20,計算シート!FR:FX,4,FALSE),1))</f>
        <v>#N/A</v>
      </c>
      <c r="O20" s="469" t="str">
        <f>IF($E$7="設定不要", "-", IF(B20="", "", ROUND(VLOOKUP(B20, 計算シート!FR:FX, 5, FALSE), 1)))</f>
        <v>-</v>
      </c>
      <c r="P20" s="402"/>
      <c r="Q20" s="403"/>
      <c r="R20" s="403"/>
      <c r="S20" s="403"/>
      <c r="T20" s="403"/>
      <c r="U20" s="470" t="e">
        <f>IF(B20 ="", "", ROUND(VLOOKUP(B20,計算シート!FK:FN,4,FALSE), 1))</f>
        <v>#N/A</v>
      </c>
      <c r="V20" s="470" t="e">
        <f>IF(B20="", "", ROUND(VLOOKUP(B20,計算シート!FK:FO,5,FALSE), 1))</f>
        <v>#N/A</v>
      </c>
      <c r="W20" s="470" t="e">
        <f>IF(B20="", "", ROUND(VLOOKUP(B20, 計算シート!FR:FX, 6, FALSE), 1))</f>
        <v>#N/A</v>
      </c>
      <c r="X20" s="469" t="str">
        <f>IF($E$7="設定不要","-", IF(B20="","", ROUND(VLOOKUP(B20, 計算シート!FR:FX, 7, FALSE), 1)))</f>
        <v>-</v>
      </c>
      <c r="Y20" s="471"/>
      <c r="Z20" s="441" t="str">
        <f>IF(ISNA(VLOOKUP(B20, 計算シート!B:EV, 151, FALSE))=TRUE, "", VLOOKUP(B20, 計算シート!B:EV, 151, FALSE))</f>
        <v/>
      </c>
      <c r="AA20" s="490" t="str">
        <f>CHAR(10)&amp;C20&amp;CHAR(10)</f>
        <v xml:space="preserve">
</v>
      </c>
      <c r="AB20" s="490" t="str">
        <f>CHAR(10)&amp;E20&amp;CHAR(10)</f>
        <v xml:space="preserve">
／0／0／
</v>
      </c>
      <c r="AC20" s="490" t="e">
        <f>CHAR(10)&amp;K20&amp;CHAR(10)</f>
        <v>#N/A</v>
      </c>
      <c r="AD20" s="472"/>
      <c r="AE20" s="472"/>
      <c r="AF20" s="472"/>
      <c r="AG20" s="472"/>
      <c r="AH20" s="472"/>
      <c r="AI20" s="472"/>
      <c r="AJ20" s="472"/>
      <c r="AK20" s="472"/>
      <c r="AL20" s="472"/>
      <c r="AM20" s="472"/>
      <c r="AN20" s="472"/>
      <c r="AO20" s="472"/>
      <c r="AP20" s="472"/>
    </row>
    <row r="21" spans="1:42" s="445" customFormat="1" x14ac:dyDescent="0.15">
      <c r="A21" s="463">
        <v>1000002</v>
      </c>
      <c r="B21" s="464"/>
      <c r="C21" s="718"/>
      <c r="D21" s="719"/>
      <c r="E21" s="715"/>
      <c r="F21" s="716"/>
      <c r="G21" s="716"/>
      <c r="H21" s="716"/>
      <c r="I21" s="717"/>
      <c r="J21" s="465"/>
      <c r="K21" s="466"/>
      <c r="L21" s="467"/>
      <c r="M21" s="468"/>
      <c r="N21" s="468"/>
      <c r="O21" s="469"/>
      <c r="P21" s="402"/>
      <c r="Q21" s="403"/>
      <c r="R21" s="403"/>
      <c r="S21" s="403"/>
      <c r="T21" s="403"/>
      <c r="U21" s="470"/>
      <c r="V21" s="470"/>
      <c r="W21" s="470"/>
      <c r="X21" s="469"/>
      <c r="Y21" s="474"/>
      <c r="Z21" s="441"/>
      <c r="AA21" s="491"/>
      <c r="AB21" s="491"/>
      <c r="AC21" s="491"/>
    </row>
    <row r="22" spans="1:42" s="445" customFormat="1" x14ac:dyDescent="0.15">
      <c r="A22" s="463">
        <v>1000003</v>
      </c>
      <c r="B22" s="464"/>
      <c r="C22" s="718"/>
      <c r="D22" s="719"/>
      <c r="E22" s="715"/>
      <c r="F22" s="716"/>
      <c r="G22" s="716"/>
      <c r="H22" s="716"/>
      <c r="I22" s="717"/>
      <c r="J22" s="465"/>
      <c r="K22" s="466"/>
      <c r="L22" s="467"/>
      <c r="M22" s="468"/>
      <c r="N22" s="468"/>
      <c r="O22" s="469"/>
      <c r="P22" s="402"/>
      <c r="Q22" s="403"/>
      <c r="R22" s="403"/>
      <c r="S22" s="403"/>
      <c r="T22" s="403"/>
      <c r="U22" s="470"/>
      <c r="V22" s="470"/>
      <c r="W22" s="470"/>
      <c r="X22" s="469"/>
      <c r="Y22" s="471"/>
      <c r="Z22" s="441"/>
      <c r="AA22" s="491"/>
      <c r="AB22" s="491"/>
      <c r="AC22" s="491"/>
    </row>
    <row r="23" spans="1:42" s="445" customFormat="1" x14ac:dyDescent="0.15">
      <c r="A23" s="463">
        <v>1000004</v>
      </c>
      <c r="B23" s="464"/>
      <c r="C23" s="718"/>
      <c r="D23" s="719"/>
      <c r="E23" s="715"/>
      <c r="F23" s="716"/>
      <c r="G23" s="716"/>
      <c r="H23" s="716"/>
      <c r="I23" s="717"/>
      <c r="J23" s="465"/>
      <c r="K23" s="466"/>
      <c r="L23" s="467"/>
      <c r="M23" s="468"/>
      <c r="N23" s="468"/>
      <c r="O23" s="469"/>
      <c r="P23" s="402"/>
      <c r="Q23" s="403"/>
      <c r="R23" s="403"/>
      <c r="S23" s="403"/>
      <c r="T23" s="403"/>
      <c r="U23" s="470"/>
      <c r="V23" s="470"/>
      <c r="W23" s="470"/>
      <c r="X23" s="469"/>
      <c r="Y23" s="471"/>
      <c r="Z23" s="441"/>
      <c r="AA23" s="491"/>
      <c r="AB23" s="491"/>
      <c r="AC23" s="491"/>
    </row>
    <row r="24" spans="1:42" s="445" customFormat="1" x14ac:dyDescent="0.15">
      <c r="A24" s="463">
        <v>1000005</v>
      </c>
      <c r="B24" s="464"/>
      <c r="C24" s="718"/>
      <c r="D24" s="719"/>
      <c r="E24" s="715"/>
      <c r="F24" s="716"/>
      <c r="G24" s="716"/>
      <c r="H24" s="716"/>
      <c r="I24" s="717"/>
      <c r="J24" s="465"/>
      <c r="K24" s="466"/>
      <c r="L24" s="467"/>
      <c r="M24" s="468"/>
      <c r="N24" s="468"/>
      <c r="O24" s="469"/>
      <c r="P24" s="402"/>
      <c r="Q24" s="403"/>
      <c r="R24" s="403"/>
      <c r="S24" s="403"/>
      <c r="T24" s="403"/>
      <c r="U24" s="470"/>
      <c r="V24" s="470"/>
      <c r="W24" s="470"/>
      <c r="X24" s="469"/>
      <c r="Y24" s="471"/>
      <c r="Z24" s="441"/>
      <c r="AA24" s="491"/>
      <c r="AB24" s="491"/>
      <c r="AC24" s="491"/>
    </row>
    <row r="25" spans="1:42" s="445" customFormat="1" x14ac:dyDescent="0.15">
      <c r="A25" s="463">
        <v>1000006</v>
      </c>
      <c r="B25" s="464"/>
      <c r="C25" s="718"/>
      <c r="D25" s="719"/>
      <c r="E25" s="715"/>
      <c r="F25" s="716"/>
      <c r="G25" s="716"/>
      <c r="H25" s="716"/>
      <c r="I25" s="717"/>
      <c r="J25" s="465"/>
      <c r="K25" s="466"/>
      <c r="L25" s="467"/>
      <c r="M25" s="468"/>
      <c r="N25" s="468"/>
      <c r="O25" s="469"/>
      <c r="P25" s="402"/>
      <c r="Q25" s="403"/>
      <c r="R25" s="403"/>
      <c r="S25" s="403"/>
      <c r="T25" s="403"/>
      <c r="U25" s="470"/>
      <c r="V25" s="470"/>
      <c r="W25" s="470"/>
      <c r="X25" s="469"/>
      <c r="Y25" s="471"/>
      <c r="Z25" s="441"/>
      <c r="AA25" s="491"/>
      <c r="AB25" s="491"/>
      <c r="AC25" s="491"/>
    </row>
    <row r="26" spans="1:42" s="445" customFormat="1" x14ac:dyDescent="0.15">
      <c r="A26" s="463">
        <v>1000007</v>
      </c>
      <c r="B26" s="464"/>
      <c r="C26" s="718"/>
      <c r="D26" s="719"/>
      <c r="E26" s="715"/>
      <c r="F26" s="716"/>
      <c r="G26" s="716"/>
      <c r="H26" s="716"/>
      <c r="I26" s="717"/>
      <c r="J26" s="465"/>
      <c r="K26" s="466"/>
      <c r="L26" s="467"/>
      <c r="M26" s="468"/>
      <c r="N26" s="468"/>
      <c r="O26" s="469"/>
      <c r="P26" s="402"/>
      <c r="Q26" s="403"/>
      <c r="R26" s="403"/>
      <c r="S26" s="403"/>
      <c r="T26" s="403"/>
      <c r="U26" s="470"/>
      <c r="V26" s="470"/>
      <c r="W26" s="470"/>
      <c r="X26" s="469"/>
      <c r="Y26" s="471"/>
      <c r="Z26" s="441"/>
      <c r="AA26" s="491"/>
      <c r="AB26" s="491"/>
      <c r="AC26" s="491"/>
    </row>
    <row r="27" spans="1:42" s="445" customFormat="1" x14ac:dyDescent="0.15">
      <c r="A27" s="463">
        <v>1000008</v>
      </c>
      <c r="B27" s="464"/>
      <c r="C27" s="718"/>
      <c r="D27" s="719"/>
      <c r="E27" s="715"/>
      <c r="F27" s="716"/>
      <c r="G27" s="716"/>
      <c r="H27" s="716"/>
      <c r="I27" s="717"/>
      <c r="J27" s="465"/>
      <c r="K27" s="466"/>
      <c r="L27" s="467"/>
      <c r="M27" s="468"/>
      <c r="N27" s="468"/>
      <c r="O27" s="469"/>
      <c r="P27" s="402"/>
      <c r="Q27" s="403"/>
      <c r="R27" s="403"/>
      <c r="S27" s="403"/>
      <c r="T27" s="403"/>
      <c r="U27" s="470"/>
      <c r="V27" s="470"/>
      <c r="W27" s="470"/>
      <c r="X27" s="469"/>
      <c r="Y27" s="471"/>
      <c r="Z27" s="441"/>
      <c r="AA27" s="491"/>
      <c r="AB27" s="491"/>
      <c r="AC27" s="491"/>
    </row>
    <row r="28" spans="1:42" s="445" customFormat="1" x14ac:dyDescent="0.15">
      <c r="A28" s="463">
        <v>1000009</v>
      </c>
      <c r="B28" s="464"/>
      <c r="C28" s="718"/>
      <c r="D28" s="719"/>
      <c r="E28" s="715"/>
      <c r="F28" s="716"/>
      <c r="G28" s="716"/>
      <c r="H28" s="716"/>
      <c r="I28" s="717"/>
      <c r="J28" s="465"/>
      <c r="K28" s="466"/>
      <c r="L28" s="467"/>
      <c r="M28" s="468"/>
      <c r="N28" s="468"/>
      <c r="O28" s="469"/>
      <c r="P28" s="402"/>
      <c r="Q28" s="403"/>
      <c r="R28" s="403"/>
      <c r="S28" s="403"/>
      <c r="T28" s="403"/>
      <c r="U28" s="470"/>
      <c r="V28" s="470"/>
      <c r="W28" s="470"/>
      <c r="X28" s="469"/>
      <c r="Y28" s="471"/>
      <c r="Z28" s="441"/>
      <c r="AA28" s="491"/>
      <c r="AB28" s="491"/>
      <c r="AC28" s="491"/>
    </row>
    <row r="29" spans="1:42" s="445" customFormat="1" x14ac:dyDescent="0.15">
      <c r="A29" s="463">
        <v>1000010</v>
      </c>
      <c r="B29" s="464"/>
      <c r="C29" s="718"/>
      <c r="D29" s="719"/>
      <c r="E29" s="715"/>
      <c r="F29" s="716"/>
      <c r="G29" s="716"/>
      <c r="H29" s="716"/>
      <c r="I29" s="717"/>
      <c r="J29" s="465"/>
      <c r="K29" s="466"/>
      <c r="L29" s="467"/>
      <c r="M29" s="468"/>
      <c r="N29" s="468"/>
      <c r="O29" s="469"/>
      <c r="P29" s="402"/>
      <c r="Q29" s="403"/>
      <c r="R29" s="403"/>
      <c r="S29" s="403"/>
      <c r="T29" s="403"/>
      <c r="U29" s="470"/>
      <c r="V29" s="470"/>
      <c r="W29" s="470"/>
      <c r="X29" s="469"/>
      <c r="Y29" s="471"/>
      <c r="Z29" s="441"/>
      <c r="AA29" s="491"/>
      <c r="AB29" s="491"/>
      <c r="AC29" s="491"/>
    </row>
    <row r="30" spans="1:42" s="445" customFormat="1" x14ac:dyDescent="0.15">
      <c r="A30" s="463">
        <v>1000011</v>
      </c>
      <c r="B30" s="464"/>
      <c r="C30" s="718"/>
      <c r="D30" s="719"/>
      <c r="E30" s="715"/>
      <c r="F30" s="716"/>
      <c r="G30" s="716"/>
      <c r="H30" s="716"/>
      <c r="I30" s="717"/>
      <c r="J30" s="465"/>
      <c r="K30" s="466"/>
      <c r="L30" s="467"/>
      <c r="M30" s="468"/>
      <c r="N30" s="468"/>
      <c r="O30" s="469"/>
      <c r="P30" s="402"/>
      <c r="Q30" s="403"/>
      <c r="R30" s="403"/>
      <c r="S30" s="403"/>
      <c r="T30" s="403"/>
      <c r="U30" s="470"/>
      <c r="V30" s="470"/>
      <c r="W30" s="470"/>
      <c r="X30" s="469"/>
      <c r="Y30" s="471"/>
      <c r="Z30" s="441"/>
      <c r="AA30" s="491"/>
      <c r="AB30" s="491"/>
      <c r="AC30" s="491"/>
    </row>
    <row r="31" spans="1:42" s="445" customFormat="1" x14ac:dyDescent="0.15">
      <c r="A31" s="463">
        <v>1000012</v>
      </c>
      <c r="B31" s="464"/>
      <c r="C31" s="718"/>
      <c r="D31" s="719"/>
      <c r="E31" s="715"/>
      <c r="F31" s="716"/>
      <c r="G31" s="716"/>
      <c r="H31" s="716"/>
      <c r="I31" s="717"/>
      <c r="J31" s="465"/>
      <c r="K31" s="466"/>
      <c r="L31" s="467"/>
      <c r="M31" s="468"/>
      <c r="N31" s="468"/>
      <c r="O31" s="469"/>
      <c r="P31" s="402"/>
      <c r="Q31" s="403"/>
      <c r="R31" s="403"/>
      <c r="S31" s="403"/>
      <c r="T31" s="403"/>
      <c r="U31" s="470"/>
      <c r="V31" s="470"/>
      <c r="W31" s="470"/>
      <c r="X31" s="469"/>
      <c r="Y31" s="471"/>
      <c r="Z31" s="441"/>
      <c r="AA31" s="491"/>
      <c r="AB31" s="491"/>
      <c r="AC31" s="491"/>
    </row>
    <row r="32" spans="1:42" s="445" customFormat="1" x14ac:dyDescent="0.15">
      <c r="A32" s="463">
        <v>1000013</v>
      </c>
      <c r="B32" s="464"/>
      <c r="C32" s="718"/>
      <c r="D32" s="719"/>
      <c r="E32" s="715"/>
      <c r="F32" s="716"/>
      <c r="G32" s="716"/>
      <c r="H32" s="716"/>
      <c r="I32" s="717"/>
      <c r="J32" s="465"/>
      <c r="K32" s="466"/>
      <c r="L32" s="467"/>
      <c r="M32" s="468"/>
      <c r="N32" s="468"/>
      <c r="O32" s="469"/>
      <c r="P32" s="402"/>
      <c r="Q32" s="403"/>
      <c r="R32" s="403"/>
      <c r="S32" s="403"/>
      <c r="T32" s="403"/>
      <c r="U32" s="470"/>
      <c r="V32" s="470"/>
      <c r="W32" s="470"/>
      <c r="X32" s="469"/>
      <c r="Y32" s="471"/>
      <c r="Z32" s="441"/>
      <c r="AA32" s="491"/>
      <c r="AB32" s="491"/>
      <c r="AC32" s="491"/>
    </row>
    <row r="33" spans="1:29" s="445" customFormat="1" x14ac:dyDescent="0.15">
      <c r="A33" s="463">
        <v>1000014</v>
      </c>
      <c r="B33" s="464"/>
      <c r="C33" s="718"/>
      <c r="D33" s="719"/>
      <c r="E33" s="715"/>
      <c r="F33" s="716"/>
      <c r="G33" s="716"/>
      <c r="H33" s="716"/>
      <c r="I33" s="717"/>
      <c r="J33" s="465"/>
      <c r="K33" s="466"/>
      <c r="L33" s="467"/>
      <c r="M33" s="468"/>
      <c r="N33" s="468"/>
      <c r="O33" s="469"/>
      <c r="P33" s="402"/>
      <c r="Q33" s="403"/>
      <c r="R33" s="403"/>
      <c r="S33" s="403"/>
      <c r="T33" s="403"/>
      <c r="U33" s="470"/>
      <c r="V33" s="470"/>
      <c r="W33" s="470"/>
      <c r="X33" s="469"/>
      <c r="Y33" s="471"/>
      <c r="Z33" s="441"/>
      <c r="AA33" s="491"/>
      <c r="AB33" s="491"/>
      <c r="AC33" s="491"/>
    </row>
    <row r="34" spans="1:29" s="445" customFormat="1" x14ac:dyDescent="0.15">
      <c r="A34" s="463">
        <v>1000015</v>
      </c>
      <c r="B34" s="464"/>
      <c r="C34" s="718"/>
      <c r="D34" s="719"/>
      <c r="E34" s="715"/>
      <c r="F34" s="716"/>
      <c r="G34" s="716"/>
      <c r="H34" s="716"/>
      <c r="I34" s="717"/>
      <c r="J34" s="465"/>
      <c r="K34" s="466"/>
      <c r="L34" s="467"/>
      <c r="M34" s="468"/>
      <c r="N34" s="468"/>
      <c r="O34" s="469"/>
      <c r="P34" s="402"/>
      <c r="Q34" s="403"/>
      <c r="R34" s="403"/>
      <c r="S34" s="403"/>
      <c r="T34" s="403"/>
      <c r="U34" s="470"/>
      <c r="V34" s="470"/>
      <c r="W34" s="470"/>
      <c r="X34" s="469"/>
      <c r="Y34" s="471"/>
      <c r="Z34" s="441"/>
      <c r="AA34" s="491"/>
      <c r="AB34" s="491"/>
      <c r="AC34" s="491"/>
    </row>
    <row r="35" spans="1:29" s="445" customFormat="1" x14ac:dyDescent="0.15">
      <c r="A35" s="463">
        <v>1000016</v>
      </c>
      <c r="B35" s="464"/>
      <c r="C35" s="718"/>
      <c r="D35" s="719"/>
      <c r="E35" s="715"/>
      <c r="F35" s="716"/>
      <c r="G35" s="716"/>
      <c r="H35" s="716"/>
      <c r="I35" s="717"/>
      <c r="J35" s="465"/>
      <c r="K35" s="466"/>
      <c r="L35" s="467"/>
      <c r="M35" s="468"/>
      <c r="N35" s="468"/>
      <c r="O35" s="469"/>
      <c r="P35" s="402"/>
      <c r="Q35" s="403"/>
      <c r="R35" s="403"/>
      <c r="S35" s="403"/>
      <c r="T35" s="403"/>
      <c r="U35" s="470"/>
      <c r="V35" s="470"/>
      <c r="W35" s="470"/>
      <c r="X35" s="469"/>
      <c r="Y35" s="471"/>
      <c r="Z35" s="441"/>
      <c r="AA35" s="491"/>
      <c r="AB35" s="491"/>
      <c r="AC35" s="491"/>
    </row>
    <row r="36" spans="1:29" s="445" customFormat="1" x14ac:dyDescent="0.15">
      <c r="A36" s="463">
        <v>1000017</v>
      </c>
      <c r="B36" s="464"/>
      <c r="C36" s="718"/>
      <c r="D36" s="719"/>
      <c r="E36" s="715"/>
      <c r="F36" s="716"/>
      <c r="G36" s="716"/>
      <c r="H36" s="716"/>
      <c r="I36" s="717"/>
      <c r="J36" s="465"/>
      <c r="K36" s="466"/>
      <c r="L36" s="467"/>
      <c r="M36" s="468"/>
      <c r="N36" s="468"/>
      <c r="O36" s="469"/>
      <c r="P36" s="402"/>
      <c r="Q36" s="403"/>
      <c r="R36" s="403"/>
      <c r="S36" s="403"/>
      <c r="T36" s="403"/>
      <c r="U36" s="470"/>
      <c r="V36" s="470"/>
      <c r="W36" s="470"/>
      <c r="X36" s="469"/>
      <c r="Y36" s="471"/>
      <c r="Z36" s="441"/>
      <c r="AA36" s="491"/>
      <c r="AB36" s="491"/>
      <c r="AC36" s="491"/>
    </row>
    <row r="37" spans="1:29" s="445" customFormat="1" x14ac:dyDescent="0.15">
      <c r="A37" s="463">
        <v>1000018</v>
      </c>
      <c r="B37" s="464"/>
      <c r="C37" s="718"/>
      <c r="D37" s="719"/>
      <c r="E37" s="715"/>
      <c r="F37" s="716"/>
      <c r="G37" s="716"/>
      <c r="H37" s="716"/>
      <c r="I37" s="717"/>
      <c r="J37" s="465"/>
      <c r="K37" s="466"/>
      <c r="L37" s="467"/>
      <c r="M37" s="468"/>
      <c r="N37" s="468"/>
      <c r="O37" s="469"/>
      <c r="P37" s="402"/>
      <c r="Q37" s="403"/>
      <c r="R37" s="403"/>
      <c r="S37" s="403"/>
      <c r="T37" s="403"/>
      <c r="U37" s="470"/>
      <c r="V37" s="470"/>
      <c r="W37" s="470"/>
      <c r="X37" s="469"/>
      <c r="Y37" s="471"/>
      <c r="Z37" s="441"/>
      <c r="AA37" s="491"/>
      <c r="AB37" s="491"/>
      <c r="AC37" s="491"/>
    </row>
    <row r="38" spans="1:29" s="445" customFormat="1" x14ac:dyDescent="0.15">
      <c r="A38" s="463">
        <v>1000019</v>
      </c>
      <c r="B38" s="464"/>
      <c r="C38" s="718"/>
      <c r="D38" s="719"/>
      <c r="E38" s="715"/>
      <c r="F38" s="716"/>
      <c r="G38" s="716"/>
      <c r="H38" s="716"/>
      <c r="I38" s="717"/>
      <c r="J38" s="465"/>
      <c r="K38" s="466"/>
      <c r="L38" s="467"/>
      <c r="M38" s="468"/>
      <c r="N38" s="468"/>
      <c r="O38" s="469"/>
      <c r="P38" s="402"/>
      <c r="Q38" s="403"/>
      <c r="R38" s="403"/>
      <c r="S38" s="403"/>
      <c r="T38" s="403"/>
      <c r="U38" s="470"/>
      <c r="V38" s="470"/>
      <c r="W38" s="470"/>
      <c r="X38" s="469"/>
      <c r="Y38" s="471"/>
      <c r="Z38" s="441"/>
      <c r="AA38" s="491"/>
      <c r="AB38" s="491"/>
      <c r="AC38" s="491"/>
    </row>
    <row r="39" spans="1:29" s="445" customFormat="1" x14ac:dyDescent="0.15">
      <c r="A39" s="463">
        <v>1000020</v>
      </c>
      <c r="B39" s="464"/>
      <c r="C39" s="718"/>
      <c r="D39" s="719"/>
      <c r="E39" s="715"/>
      <c r="F39" s="716"/>
      <c r="G39" s="716"/>
      <c r="H39" s="716"/>
      <c r="I39" s="717"/>
      <c r="J39" s="465"/>
      <c r="K39" s="466"/>
      <c r="L39" s="467"/>
      <c r="M39" s="468"/>
      <c r="N39" s="468"/>
      <c r="O39" s="469"/>
      <c r="P39" s="402"/>
      <c r="Q39" s="403"/>
      <c r="R39" s="403"/>
      <c r="S39" s="403"/>
      <c r="T39" s="403"/>
      <c r="U39" s="470"/>
      <c r="V39" s="470"/>
      <c r="W39" s="470"/>
      <c r="X39" s="469"/>
      <c r="Y39" s="471"/>
      <c r="Z39" s="441"/>
      <c r="AA39" s="491"/>
      <c r="AB39" s="491"/>
      <c r="AC39" s="491"/>
    </row>
    <row r="40" spans="1:29" s="445" customFormat="1" x14ac:dyDescent="0.15">
      <c r="A40" s="463">
        <v>1000021</v>
      </c>
      <c r="B40" s="464"/>
      <c r="C40" s="718"/>
      <c r="D40" s="719"/>
      <c r="E40" s="715"/>
      <c r="F40" s="716"/>
      <c r="G40" s="716"/>
      <c r="H40" s="716"/>
      <c r="I40" s="717"/>
      <c r="J40" s="465"/>
      <c r="K40" s="466"/>
      <c r="L40" s="467"/>
      <c r="M40" s="468"/>
      <c r="N40" s="468"/>
      <c r="O40" s="469"/>
      <c r="P40" s="402"/>
      <c r="Q40" s="403"/>
      <c r="R40" s="403"/>
      <c r="S40" s="403"/>
      <c r="T40" s="403"/>
      <c r="U40" s="470"/>
      <c r="V40" s="470"/>
      <c r="W40" s="470"/>
      <c r="X40" s="469"/>
      <c r="Y40" s="471"/>
      <c r="Z40" s="441"/>
      <c r="AA40" s="491"/>
      <c r="AB40" s="491"/>
      <c r="AC40" s="491"/>
    </row>
    <row r="41" spans="1:29" s="445" customFormat="1" x14ac:dyDescent="0.15">
      <c r="A41" s="463">
        <v>1000022</v>
      </c>
      <c r="B41" s="464"/>
      <c r="C41" s="718"/>
      <c r="D41" s="719"/>
      <c r="E41" s="715"/>
      <c r="F41" s="716"/>
      <c r="G41" s="716"/>
      <c r="H41" s="716"/>
      <c r="I41" s="717"/>
      <c r="J41" s="465"/>
      <c r="K41" s="466"/>
      <c r="L41" s="467"/>
      <c r="M41" s="468"/>
      <c r="N41" s="468"/>
      <c r="O41" s="469"/>
      <c r="P41" s="402"/>
      <c r="Q41" s="403"/>
      <c r="R41" s="403"/>
      <c r="S41" s="403"/>
      <c r="T41" s="403"/>
      <c r="U41" s="470"/>
      <c r="V41" s="470"/>
      <c r="W41" s="470"/>
      <c r="X41" s="469"/>
      <c r="Y41" s="471"/>
      <c r="Z41" s="441"/>
      <c r="AA41" s="491"/>
      <c r="AB41" s="491"/>
      <c r="AC41" s="491"/>
    </row>
    <row r="42" spans="1:29" s="445" customFormat="1" x14ac:dyDescent="0.15">
      <c r="A42" s="463">
        <v>1000023</v>
      </c>
      <c r="B42" s="464"/>
      <c r="C42" s="718"/>
      <c r="D42" s="719"/>
      <c r="E42" s="715"/>
      <c r="F42" s="716"/>
      <c r="G42" s="716"/>
      <c r="H42" s="716"/>
      <c r="I42" s="717"/>
      <c r="J42" s="465"/>
      <c r="K42" s="466"/>
      <c r="L42" s="467"/>
      <c r="M42" s="468"/>
      <c r="N42" s="468"/>
      <c r="O42" s="469"/>
      <c r="P42" s="402"/>
      <c r="Q42" s="403"/>
      <c r="R42" s="403"/>
      <c r="S42" s="403"/>
      <c r="T42" s="403"/>
      <c r="U42" s="470"/>
      <c r="V42" s="470"/>
      <c r="W42" s="470"/>
      <c r="X42" s="469"/>
      <c r="Y42" s="471"/>
      <c r="Z42" s="441"/>
      <c r="AA42" s="491"/>
      <c r="AB42" s="491"/>
      <c r="AC42" s="491"/>
    </row>
    <row r="43" spans="1:29" s="445" customFormat="1" x14ac:dyDescent="0.15">
      <c r="A43" s="463">
        <v>1000024</v>
      </c>
      <c r="B43" s="464"/>
      <c r="C43" s="718"/>
      <c r="D43" s="719"/>
      <c r="E43" s="715"/>
      <c r="F43" s="716"/>
      <c r="G43" s="716"/>
      <c r="H43" s="716"/>
      <c r="I43" s="717"/>
      <c r="J43" s="465"/>
      <c r="K43" s="466"/>
      <c r="L43" s="467"/>
      <c r="M43" s="468"/>
      <c r="N43" s="468"/>
      <c r="O43" s="469"/>
      <c r="P43" s="402"/>
      <c r="Q43" s="403"/>
      <c r="R43" s="403"/>
      <c r="S43" s="403"/>
      <c r="T43" s="403"/>
      <c r="U43" s="470"/>
      <c r="V43" s="470"/>
      <c r="W43" s="470"/>
      <c r="X43" s="469"/>
      <c r="Y43" s="471"/>
      <c r="Z43" s="441"/>
      <c r="AA43" s="491"/>
      <c r="AB43" s="491"/>
      <c r="AC43" s="491"/>
    </row>
    <row r="44" spans="1:29" s="445" customFormat="1" x14ac:dyDescent="0.15">
      <c r="A44" s="463">
        <v>1000025</v>
      </c>
      <c r="B44" s="464"/>
      <c r="C44" s="718"/>
      <c r="D44" s="719"/>
      <c r="E44" s="715"/>
      <c r="F44" s="716"/>
      <c r="G44" s="716"/>
      <c r="H44" s="716"/>
      <c r="I44" s="717"/>
      <c r="J44" s="465"/>
      <c r="K44" s="466"/>
      <c r="L44" s="467"/>
      <c r="M44" s="468"/>
      <c r="N44" s="468"/>
      <c r="O44" s="469"/>
      <c r="P44" s="402"/>
      <c r="Q44" s="403"/>
      <c r="R44" s="403"/>
      <c r="S44" s="403"/>
      <c r="T44" s="403"/>
      <c r="U44" s="470"/>
      <c r="V44" s="470"/>
      <c r="W44" s="470"/>
      <c r="X44" s="469"/>
      <c r="Y44" s="471"/>
      <c r="Z44" s="441"/>
      <c r="AA44" s="491"/>
      <c r="AB44" s="491"/>
      <c r="AC44" s="491"/>
    </row>
    <row r="45" spans="1:29" s="445" customFormat="1" x14ac:dyDescent="0.15">
      <c r="A45" s="463">
        <v>1000026</v>
      </c>
      <c r="B45" s="464"/>
      <c r="C45" s="718"/>
      <c r="D45" s="719"/>
      <c r="E45" s="715"/>
      <c r="F45" s="716"/>
      <c r="G45" s="716"/>
      <c r="H45" s="716"/>
      <c r="I45" s="717"/>
      <c r="J45" s="465"/>
      <c r="K45" s="466"/>
      <c r="L45" s="467"/>
      <c r="M45" s="468"/>
      <c r="N45" s="468"/>
      <c r="O45" s="469"/>
      <c r="P45" s="402"/>
      <c r="Q45" s="403"/>
      <c r="R45" s="403"/>
      <c r="S45" s="403"/>
      <c r="T45" s="403"/>
      <c r="U45" s="470"/>
      <c r="V45" s="470"/>
      <c r="W45" s="470"/>
      <c r="X45" s="469"/>
      <c r="Y45" s="471"/>
      <c r="Z45" s="441"/>
      <c r="AA45" s="491"/>
      <c r="AB45" s="491"/>
      <c r="AC45" s="491"/>
    </row>
    <row r="46" spans="1:29" s="445" customFormat="1" x14ac:dyDescent="0.15">
      <c r="A46" s="463">
        <v>1000027</v>
      </c>
      <c r="B46" s="464"/>
      <c r="C46" s="718"/>
      <c r="D46" s="719"/>
      <c r="E46" s="715"/>
      <c r="F46" s="716"/>
      <c r="G46" s="716"/>
      <c r="H46" s="716"/>
      <c r="I46" s="717"/>
      <c r="J46" s="465"/>
      <c r="K46" s="466"/>
      <c r="L46" s="467"/>
      <c r="M46" s="468"/>
      <c r="N46" s="468"/>
      <c r="O46" s="469"/>
      <c r="P46" s="402"/>
      <c r="Q46" s="403"/>
      <c r="R46" s="403"/>
      <c r="S46" s="403"/>
      <c r="T46" s="403"/>
      <c r="U46" s="470"/>
      <c r="V46" s="470"/>
      <c r="W46" s="470"/>
      <c r="X46" s="469"/>
      <c r="Y46" s="471"/>
      <c r="Z46" s="441"/>
      <c r="AA46" s="491"/>
      <c r="AB46" s="491"/>
      <c r="AC46" s="491"/>
    </row>
    <row r="47" spans="1:29" s="445" customFormat="1" x14ac:dyDescent="0.15">
      <c r="A47" s="463">
        <v>1000028</v>
      </c>
      <c r="B47" s="464"/>
      <c r="C47" s="718"/>
      <c r="D47" s="719"/>
      <c r="E47" s="715"/>
      <c r="F47" s="716"/>
      <c r="G47" s="716"/>
      <c r="H47" s="716"/>
      <c r="I47" s="717"/>
      <c r="J47" s="465"/>
      <c r="K47" s="466"/>
      <c r="L47" s="467"/>
      <c r="M47" s="468"/>
      <c r="N47" s="468"/>
      <c r="O47" s="469"/>
      <c r="P47" s="402"/>
      <c r="Q47" s="403"/>
      <c r="R47" s="403"/>
      <c r="S47" s="403"/>
      <c r="T47" s="403"/>
      <c r="U47" s="470"/>
      <c r="V47" s="470"/>
      <c r="W47" s="470"/>
      <c r="X47" s="469"/>
      <c r="Y47" s="471"/>
      <c r="Z47" s="441"/>
      <c r="AA47" s="491"/>
      <c r="AB47" s="491"/>
      <c r="AC47" s="491"/>
    </row>
    <row r="48" spans="1:29" s="445" customFormat="1" x14ac:dyDescent="0.15">
      <c r="A48" s="463">
        <v>1000029</v>
      </c>
      <c r="B48" s="464"/>
      <c r="C48" s="718"/>
      <c r="D48" s="719"/>
      <c r="E48" s="715"/>
      <c r="F48" s="716"/>
      <c r="G48" s="716"/>
      <c r="H48" s="716"/>
      <c r="I48" s="717"/>
      <c r="J48" s="465"/>
      <c r="K48" s="466"/>
      <c r="L48" s="467"/>
      <c r="M48" s="468"/>
      <c r="N48" s="468"/>
      <c r="O48" s="469"/>
      <c r="P48" s="402"/>
      <c r="Q48" s="403"/>
      <c r="R48" s="403"/>
      <c r="S48" s="403"/>
      <c r="T48" s="403"/>
      <c r="U48" s="470"/>
      <c r="V48" s="470"/>
      <c r="W48" s="470"/>
      <c r="X48" s="469"/>
      <c r="Y48" s="471"/>
      <c r="Z48" s="441"/>
      <c r="AA48" s="491"/>
      <c r="AB48" s="491"/>
      <c r="AC48" s="491"/>
    </row>
    <row r="49" spans="1:29" s="445" customFormat="1" x14ac:dyDescent="0.15">
      <c r="A49" s="463">
        <v>1000030</v>
      </c>
      <c r="B49" s="464"/>
      <c r="C49" s="718"/>
      <c r="D49" s="719"/>
      <c r="E49" s="715"/>
      <c r="F49" s="716"/>
      <c r="G49" s="716"/>
      <c r="H49" s="716"/>
      <c r="I49" s="717"/>
      <c r="J49" s="465"/>
      <c r="K49" s="466"/>
      <c r="L49" s="467"/>
      <c r="M49" s="468"/>
      <c r="N49" s="468"/>
      <c r="O49" s="469"/>
      <c r="P49" s="402"/>
      <c r="Q49" s="403"/>
      <c r="R49" s="403"/>
      <c r="S49" s="403"/>
      <c r="T49" s="403"/>
      <c r="U49" s="470"/>
      <c r="V49" s="470"/>
      <c r="W49" s="470"/>
      <c r="X49" s="469"/>
      <c r="Y49" s="471"/>
      <c r="Z49" s="441"/>
      <c r="AA49" s="491"/>
      <c r="AB49" s="491"/>
      <c r="AC49" s="491"/>
    </row>
    <row r="50" spans="1:29" s="445" customFormat="1" x14ac:dyDescent="0.15">
      <c r="A50" s="463">
        <v>1000031</v>
      </c>
      <c r="B50" s="464"/>
      <c r="C50" s="718"/>
      <c r="D50" s="719"/>
      <c r="E50" s="715"/>
      <c r="F50" s="716"/>
      <c r="G50" s="716"/>
      <c r="H50" s="716"/>
      <c r="I50" s="717"/>
      <c r="J50" s="465"/>
      <c r="K50" s="466"/>
      <c r="L50" s="467"/>
      <c r="M50" s="468"/>
      <c r="N50" s="468"/>
      <c r="O50" s="469"/>
      <c r="P50" s="402"/>
      <c r="Q50" s="403"/>
      <c r="R50" s="403"/>
      <c r="S50" s="403"/>
      <c r="T50" s="403"/>
      <c r="U50" s="470"/>
      <c r="V50" s="470"/>
      <c r="W50" s="470"/>
      <c r="X50" s="469"/>
      <c r="Y50" s="471"/>
      <c r="Z50" s="441"/>
      <c r="AA50" s="491"/>
      <c r="AB50" s="491"/>
      <c r="AC50" s="491"/>
    </row>
    <row r="51" spans="1:29" s="445" customFormat="1" x14ac:dyDescent="0.15">
      <c r="A51" s="463">
        <v>1000032</v>
      </c>
      <c r="B51" s="464"/>
      <c r="C51" s="718"/>
      <c r="D51" s="719"/>
      <c r="E51" s="715"/>
      <c r="F51" s="716"/>
      <c r="G51" s="716"/>
      <c r="H51" s="716"/>
      <c r="I51" s="717"/>
      <c r="J51" s="465"/>
      <c r="K51" s="466"/>
      <c r="L51" s="467"/>
      <c r="M51" s="468"/>
      <c r="N51" s="468"/>
      <c r="O51" s="469"/>
      <c r="P51" s="402"/>
      <c r="Q51" s="403"/>
      <c r="R51" s="403"/>
      <c r="S51" s="403"/>
      <c r="T51" s="403"/>
      <c r="U51" s="470"/>
      <c r="V51" s="470"/>
      <c r="W51" s="470"/>
      <c r="X51" s="469"/>
      <c r="Y51" s="471"/>
      <c r="Z51" s="441"/>
      <c r="AA51" s="491"/>
      <c r="AB51" s="491"/>
      <c r="AC51" s="491"/>
    </row>
    <row r="52" spans="1:29" s="445" customFormat="1" x14ac:dyDescent="0.15">
      <c r="A52" s="463">
        <v>1000033</v>
      </c>
      <c r="B52" s="464"/>
      <c r="C52" s="718"/>
      <c r="D52" s="719"/>
      <c r="E52" s="715"/>
      <c r="F52" s="716"/>
      <c r="G52" s="716"/>
      <c r="H52" s="716"/>
      <c r="I52" s="717"/>
      <c r="J52" s="465"/>
      <c r="K52" s="466"/>
      <c r="L52" s="467"/>
      <c r="M52" s="468"/>
      <c r="N52" s="468"/>
      <c r="O52" s="469"/>
      <c r="P52" s="402"/>
      <c r="Q52" s="403"/>
      <c r="R52" s="403"/>
      <c r="S52" s="403"/>
      <c r="T52" s="403"/>
      <c r="U52" s="470"/>
      <c r="V52" s="470"/>
      <c r="W52" s="470"/>
      <c r="X52" s="469"/>
      <c r="Y52" s="471"/>
      <c r="Z52" s="441"/>
      <c r="AA52" s="491"/>
      <c r="AB52" s="491"/>
      <c r="AC52" s="491"/>
    </row>
    <row r="53" spans="1:29" s="445" customFormat="1" x14ac:dyDescent="0.15">
      <c r="A53" s="463">
        <v>1000034</v>
      </c>
      <c r="B53" s="464"/>
      <c r="C53" s="718"/>
      <c r="D53" s="719"/>
      <c r="E53" s="715"/>
      <c r="F53" s="716"/>
      <c r="G53" s="716"/>
      <c r="H53" s="716"/>
      <c r="I53" s="717"/>
      <c r="J53" s="465"/>
      <c r="K53" s="466"/>
      <c r="L53" s="467"/>
      <c r="M53" s="468"/>
      <c r="N53" s="468"/>
      <c r="O53" s="469"/>
      <c r="P53" s="402"/>
      <c r="Q53" s="403"/>
      <c r="R53" s="403"/>
      <c r="S53" s="403"/>
      <c r="T53" s="403"/>
      <c r="U53" s="470"/>
      <c r="V53" s="470"/>
      <c r="W53" s="470"/>
      <c r="X53" s="469"/>
      <c r="Y53" s="471"/>
      <c r="Z53" s="441"/>
      <c r="AA53" s="491"/>
      <c r="AB53" s="491"/>
      <c r="AC53" s="491"/>
    </row>
    <row r="54" spans="1:29" s="445" customFormat="1" x14ac:dyDescent="0.15">
      <c r="A54" s="463">
        <v>1000035</v>
      </c>
      <c r="B54" s="464"/>
      <c r="C54" s="718"/>
      <c r="D54" s="719"/>
      <c r="E54" s="715"/>
      <c r="F54" s="716"/>
      <c r="G54" s="716"/>
      <c r="H54" s="716"/>
      <c r="I54" s="717"/>
      <c r="J54" s="465"/>
      <c r="K54" s="466"/>
      <c r="L54" s="467"/>
      <c r="M54" s="468"/>
      <c r="N54" s="468"/>
      <c r="O54" s="469"/>
      <c r="P54" s="402"/>
      <c r="Q54" s="403"/>
      <c r="R54" s="403"/>
      <c r="S54" s="403"/>
      <c r="T54" s="403"/>
      <c r="U54" s="470"/>
      <c r="V54" s="470"/>
      <c r="W54" s="470"/>
      <c r="X54" s="469"/>
      <c r="Y54" s="471"/>
      <c r="Z54" s="441"/>
      <c r="AA54" s="491"/>
      <c r="AB54" s="491"/>
      <c r="AC54" s="491"/>
    </row>
    <row r="55" spans="1:29" s="445" customFormat="1" x14ac:dyDescent="0.15">
      <c r="A55" s="463">
        <v>1000036</v>
      </c>
      <c r="B55" s="464"/>
      <c r="C55" s="718"/>
      <c r="D55" s="719"/>
      <c r="E55" s="715"/>
      <c r="F55" s="716"/>
      <c r="G55" s="716"/>
      <c r="H55" s="716"/>
      <c r="I55" s="717"/>
      <c r="J55" s="465"/>
      <c r="K55" s="466"/>
      <c r="L55" s="467"/>
      <c r="M55" s="468"/>
      <c r="N55" s="468"/>
      <c r="O55" s="469"/>
      <c r="P55" s="402"/>
      <c r="Q55" s="403"/>
      <c r="R55" s="403"/>
      <c r="S55" s="403"/>
      <c r="T55" s="403"/>
      <c r="U55" s="470"/>
      <c r="V55" s="470"/>
      <c r="W55" s="470"/>
      <c r="X55" s="469"/>
      <c r="Y55" s="471"/>
      <c r="Z55" s="441"/>
      <c r="AA55" s="491"/>
      <c r="AB55" s="491"/>
      <c r="AC55" s="491"/>
    </row>
    <row r="56" spans="1:29" s="445" customFormat="1" x14ac:dyDescent="0.15">
      <c r="A56" s="463">
        <v>1000037</v>
      </c>
      <c r="B56" s="464"/>
      <c r="C56" s="718"/>
      <c r="D56" s="719"/>
      <c r="E56" s="715"/>
      <c r="F56" s="716"/>
      <c r="G56" s="716"/>
      <c r="H56" s="716"/>
      <c r="I56" s="717"/>
      <c r="J56" s="465"/>
      <c r="K56" s="466"/>
      <c r="L56" s="467"/>
      <c r="M56" s="468"/>
      <c r="N56" s="468"/>
      <c r="O56" s="469"/>
      <c r="P56" s="402"/>
      <c r="Q56" s="403"/>
      <c r="R56" s="403"/>
      <c r="S56" s="403"/>
      <c r="T56" s="403"/>
      <c r="U56" s="470"/>
      <c r="V56" s="470"/>
      <c r="W56" s="470"/>
      <c r="X56" s="469"/>
      <c r="Y56" s="471"/>
      <c r="Z56" s="441"/>
      <c r="AA56" s="491"/>
      <c r="AB56" s="491"/>
      <c r="AC56" s="491"/>
    </row>
    <row r="57" spans="1:29" s="445" customFormat="1" x14ac:dyDescent="0.15">
      <c r="A57" s="463">
        <v>1000038</v>
      </c>
      <c r="B57" s="464"/>
      <c r="C57" s="718"/>
      <c r="D57" s="719"/>
      <c r="E57" s="715"/>
      <c r="F57" s="716"/>
      <c r="G57" s="716"/>
      <c r="H57" s="716"/>
      <c r="I57" s="717"/>
      <c r="J57" s="465"/>
      <c r="K57" s="466"/>
      <c r="L57" s="467"/>
      <c r="M57" s="468"/>
      <c r="N57" s="468"/>
      <c r="O57" s="469"/>
      <c r="P57" s="402"/>
      <c r="Q57" s="403"/>
      <c r="R57" s="403"/>
      <c r="S57" s="403"/>
      <c r="T57" s="403"/>
      <c r="U57" s="470"/>
      <c r="V57" s="470"/>
      <c r="W57" s="470"/>
      <c r="X57" s="469"/>
      <c r="Y57" s="471"/>
      <c r="Z57" s="441"/>
      <c r="AA57" s="491"/>
      <c r="AB57" s="491"/>
      <c r="AC57" s="491"/>
    </row>
    <row r="58" spans="1:29" s="445" customFormat="1" x14ac:dyDescent="0.15">
      <c r="A58" s="463">
        <v>1000039</v>
      </c>
      <c r="B58" s="464"/>
      <c r="C58" s="718"/>
      <c r="D58" s="719"/>
      <c r="E58" s="715"/>
      <c r="F58" s="716"/>
      <c r="G58" s="716"/>
      <c r="H58" s="716"/>
      <c r="I58" s="717"/>
      <c r="J58" s="465"/>
      <c r="K58" s="466"/>
      <c r="L58" s="467"/>
      <c r="M58" s="468"/>
      <c r="N58" s="468"/>
      <c r="O58" s="469"/>
      <c r="P58" s="402"/>
      <c r="Q58" s="403"/>
      <c r="R58" s="403"/>
      <c r="S58" s="403"/>
      <c r="T58" s="403"/>
      <c r="U58" s="470"/>
      <c r="V58" s="470"/>
      <c r="W58" s="470"/>
      <c r="X58" s="469"/>
      <c r="Y58" s="471"/>
      <c r="Z58" s="441"/>
      <c r="AA58" s="491"/>
      <c r="AB58" s="491"/>
      <c r="AC58" s="491"/>
    </row>
    <row r="59" spans="1:29" s="445" customFormat="1" x14ac:dyDescent="0.15">
      <c r="A59" s="463">
        <v>1000040</v>
      </c>
      <c r="B59" s="464"/>
      <c r="C59" s="718"/>
      <c r="D59" s="719"/>
      <c r="E59" s="715"/>
      <c r="F59" s="716"/>
      <c r="G59" s="716"/>
      <c r="H59" s="716"/>
      <c r="I59" s="717"/>
      <c r="J59" s="465"/>
      <c r="K59" s="466"/>
      <c r="L59" s="467"/>
      <c r="M59" s="468"/>
      <c r="N59" s="468"/>
      <c r="O59" s="469"/>
      <c r="P59" s="402"/>
      <c r="Q59" s="403"/>
      <c r="R59" s="403"/>
      <c r="S59" s="403"/>
      <c r="T59" s="403"/>
      <c r="U59" s="470"/>
      <c r="V59" s="470"/>
      <c r="W59" s="470"/>
      <c r="X59" s="469"/>
      <c r="Y59" s="471"/>
      <c r="Z59" s="441"/>
      <c r="AA59" s="491"/>
      <c r="AB59" s="491"/>
      <c r="AC59" s="491"/>
    </row>
    <row r="60" spans="1:29" s="445" customFormat="1" x14ac:dyDescent="0.15">
      <c r="A60" s="463">
        <v>1000041</v>
      </c>
      <c r="B60" s="464"/>
      <c r="C60" s="718"/>
      <c r="D60" s="719"/>
      <c r="E60" s="715"/>
      <c r="F60" s="716"/>
      <c r="G60" s="716"/>
      <c r="H60" s="716"/>
      <c r="I60" s="717"/>
      <c r="J60" s="465"/>
      <c r="K60" s="466"/>
      <c r="L60" s="467"/>
      <c r="M60" s="468"/>
      <c r="N60" s="468"/>
      <c r="O60" s="469"/>
      <c r="P60" s="402"/>
      <c r="Q60" s="403"/>
      <c r="R60" s="403"/>
      <c r="S60" s="403"/>
      <c r="T60" s="403"/>
      <c r="U60" s="470"/>
      <c r="V60" s="470"/>
      <c r="W60" s="470"/>
      <c r="X60" s="469"/>
      <c r="Y60" s="471"/>
      <c r="Z60" s="441"/>
      <c r="AA60" s="491"/>
      <c r="AB60" s="491"/>
      <c r="AC60" s="491"/>
    </row>
    <row r="61" spans="1:29" s="445" customFormat="1" x14ac:dyDescent="0.15">
      <c r="A61" s="463">
        <v>1000042</v>
      </c>
      <c r="B61" s="464"/>
      <c r="C61" s="718"/>
      <c r="D61" s="719"/>
      <c r="E61" s="715"/>
      <c r="F61" s="716"/>
      <c r="G61" s="716"/>
      <c r="H61" s="716"/>
      <c r="I61" s="717"/>
      <c r="J61" s="465"/>
      <c r="K61" s="466"/>
      <c r="L61" s="467"/>
      <c r="M61" s="468"/>
      <c r="N61" s="468"/>
      <c r="O61" s="469"/>
      <c r="P61" s="402"/>
      <c r="Q61" s="403"/>
      <c r="R61" s="403"/>
      <c r="S61" s="403"/>
      <c r="T61" s="403"/>
      <c r="U61" s="470"/>
      <c r="V61" s="470"/>
      <c r="W61" s="470"/>
      <c r="X61" s="469"/>
      <c r="Y61" s="471"/>
      <c r="Z61" s="441"/>
      <c r="AA61" s="491"/>
      <c r="AB61" s="491"/>
      <c r="AC61" s="491"/>
    </row>
    <row r="62" spans="1:29" s="445" customFormat="1" x14ac:dyDescent="0.15">
      <c r="A62" s="463">
        <v>1000043</v>
      </c>
      <c r="B62" s="464"/>
      <c r="C62" s="718"/>
      <c r="D62" s="719"/>
      <c r="E62" s="715"/>
      <c r="F62" s="716"/>
      <c r="G62" s="716"/>
      <c r="H62" s="716"/>
      <c r="I62" s="717"/>
      <c r="J62" s="465"/>
      <c r="K62" s="466"/>
      <c r="L62" s="467"/>
      <c r="M62" s="468"/>
      <c r="N62" s="468"/>
      <c r="O62" s="469"/>
      <c r="P62" s="402"/>
      <c r="Q62" s="403"/>
      <c r="R62" s="403"/>
      <c r="S62" s="403"/>
      <c r="T62" s="403"/>
      <c r="U62" s="470"/>
      <c r="V62" s="470"/>
      <c r="W62" s="470"/>
      <c r="X62" s="469"/>
      <c r="Y62" s="471"/>
      <c r="Z62" s="441"/>
      <c r="AA62" s="491"/>
      <c r="AB62" s="491"/>
      <c r="AC62" s="491"/>
    </row>
    <row r="63" spans="1:29" s="445" customFormat="1" x14ac:dyDescent="0.15">
      <c r="A63" s="463">
        <v>1000044</v>
      </c>
      <c r="B63" s="464"/>
      <c r="C63" s="718"/>
      <c r="D63" s="719"/>
      <c r="E63" s="715"/>
      <c r="F63" s="716"/>
      <c r="G63" s="716"/>
      <c r="H63" s="716"/>
      <c r="I63" s="717"/>
      <c r="J63" s="465"/>
      <c r="K63" s="466"/>
      <c r="L63" s="467"/>
      <c r="M63" s="468"/>
      <c r="N63" s="468"/>
      <c r="O63" s="469"/>
      <c r="P63" s="402"/>
      <c r="Q63" s="403"/>
      <c r="R63" s="403"/>
      <c r="S63" s="403"/>
      <c r="T63" s="403"/>
      <c r="U63" s="470"/>
      <c r="V63" s="470"/>
      <c r="W63" s="470"/>
      <c r="X63" s="469"/>
      <c r="Y63" s="471"/>
      <c r="Z63" s="441"/>
      <c r="AA63" s="491"/>
      <c r="AB63" s="491"/>
      <c r="AC63" s="491"/>
    </row>
    <row r="64" spans="1:29" s="445" customFormat="1" x14ac:dyDescent="0.15">
      <c r="A64" s="463">
        <v>1000045</v>
      </c>
      <c r="B64" s="464"/>
      <c r="C64" s="718"/>
      <c r="D64" s="719"/>
      <c r="E64" s="715"/>
      <c r="F64" s="716"/>
      <c r="G64" s="716"/>
      <c r="H64" s="716"/>
      <c r="I64" s="717"/>
      <c r="J64" s="465"/>
      <c r="K64" s="466"/>
      <c r="L64" s="467"/>
      <c r="M64" s="468"/>
      <c r="N64" s="468"/>
      <c r="O64" s="469"/>
      <c r="P64" s="402"/>
      <c r="Q64" s="403"/>
      <c r="R64" s="403"/>
      <c r="S64" s="403"/>
      <c r="T64" s="403"/>
      <c r="U64" s="470"/>
      <c r="V64" s="470"/>
      <c r="W64" s="470"/>
      <c r="X64" s="469"/>
      <c r="Y64" s="471"/>
      <c r="Z64" s="441"/>
      <c r="AA64" s="491"/>
      <c r="AB64" s="491"/>
      <c r="AC64" s="491"/>
    </row>
    <row r="65" spans="1:29" s="445" customFormat="1" x14ac:dyDescent="0.15">
      <c r="A65" s="463">
        <v>1000046</v>
      </c>
      <c r="B65" s="464"/>
      <c r="C65" s="718"/>
      <c r="D65" s="719"/>
      <c r="E65" s="715"/>
      <c r="F65" s="716"/>
      <c r="G65" s="716"/>
      <c r="H65" s="716"/>
      <c r="I65" s="717"/>
      <c r="J65" s="465"/>
      <c r="K65" s="466"/>
      <c r="L65" s="467"/>
      <c r="M65" s="468"/>
      <c r="N65" s="468"/>
      <c r="O65" s="469"/>
      <c r="P65" s="402"/>
      <c r="Q65" s="403"/>
      <c r="R65" s="403"/>
      <c r="S65" s="403"/>
      <c r="T65" s="403"/>
      <c r="U65" s="470"/>
      <c r="V65" s="470"/>
      <c r="W65" s="470"/>
      <c r="X65" s="469"/>
      <c r="Y65" s="471"/>
      <c r="Z65" s="441"/>
      <c r="AA65" s="491"/>
      <c r="AB65" s="491"/>
      <c r="AC65" s="491"/>
    </row>
    <row r="66" spans="1:29" s="445" customFormat="1" x14ac:dyDescent="0.15">
      <c r="A66" s="463">
        <v>1000047</v>
      </c>
      <c r="B66" s="464"/>
      <c r="C66" s="718"/>
      <c r="D66" s="719"/>
      <c r="E66" s="715"/>
      <c r="F66" s="716"/>
      <c r="G66" s="716"/>
      <c r="H66" s="716"/>
      <c r="I66" s="717"/>
      <c r="J66" s="465"/>
      <c r="K66" s="466"/>
      <c r="L66" s="467"/>
      <c r="M66" s="468"/>
      <c r="N66" s="468"/>
      <c r="O66" s="469"/>
      <c r="P66" s="402"/>
      <c r="Q66" s="403"/>
      <c r="R66" s="403"/>
      <c r="S66" s="403"/>
      <c r="T66" s="403"/>
      <c r="U66" s="470"/>
      <c r="V66" s="470"/>
      <c r="W66" s="470"/>
      <c r="X66" s="469"/>
      <c r="Y66" s="471"/>
      <c r="Z66" s="441"/>
      <c r="AA66" s="491"/>
      <c r="AB66" s="491"/>
      <c r="AC66" s="491"/>
    </row>
    <row r="67" spans="1:29" s="445" customFormat="1" x14ac:dyDescent="0.15">
      <c r="A67" s="463">
        <v>1000048</v>
      </c>
      <c r="B67" s="464"/>
      <c r="C67" s="718"/>
      <c r="D67" s="719"/>
      <c r="E67" s="715"/>
      <c r="F67" s="716"/>
      <c r="G67" s="716"/>
      <c r="H67" s="716"/>
      <c r="I67" s="717"/>
      <c r="J67" s="465"/>
      <c r="K67" s="466"/>
      <c r="L67" s="467"/>
      <c r="M67" s="468"/>
      <c r="N67" s="468"/>
      <c r="O67" s="469"/>
      <c r="P67" s="402"/>
      <c r="Q67" s="403"/>
      <c r="R67" s="403"/>
      <c r="S67" s="403"/>
      <c r="T67" s="403"/>
      <c r="U67" s="470"/>
      <c r="V67" s="470"/>
      <c r="W67" s="470"/>
      <c r="X67" s="469"/>
      <c r="Y67" s="471"/>
      <c r="Z67" s="441"/>
      <c r="AA67" s="491"/>
      <c r="AB67" s="491"/>
      <c r="AC67" s="491"/>
    </row>
    <row r="68" spans="1:29" s="445" customFormat="1" x14ac:dyDescent="0.15">
      <c r="A68" s="463">
        <v>1000049</v>
      </c>
      <c r="B68" s="464"/>
      <c r="C68" s="718"/>
      <c r="D68" s="719"/>
      <c r="E68" s="715"/>
      <c r="F68" s="716"/>
      <c r="G68" s="716"/>
      <c r="H68" s="716"/>
      <c r="I68" s="717"/>
      <c r="J68" s="465"/>
      <c r="K68" s="466"/>
      <c r="L68" s="467"/>
      <c r="M68" s="468"/>
      <c r="N68" s="468"/>
      <c r="O68" s="469"/>
      <c r="P68" s="402"/>
      <c r="Q68" s="403"/>
      <c r="R68" s="403"/>
      <c r="S68" s="403"/>
      <c r="T68" s="403"/>
      <c r="U68" s="470"/>
      <c r="V68" s="470"/>
      <c r="W68" s="470"/>
      <c r="X68" s="469"/>
      <c r="Y68" s="471"/>
      <c r="Z68" s="441"/>
      <c r="AA68" s="491"/>
      <c r="AB68" s="491"/>
      <c r="AC68" s="491"/>
    </row>
    <row r="69" spans="1:29" s="445" customFormat="1" x14ac:dyDescent="0.15">
      <c r="A69" s="463">
        <v>1000050</v>
      </c>
      <c r="B69" s="464"/>
      <c r="C69" s="718"/>
      <c r="D69" s="719"/>
      <c r="E69" s="715"/>
      <c r="F69" s="716"/>
      <c r="G69" s="716"/>
      <c r="H69" s="716"/>
      <c r="I69" s="717"/>
      <c r="J69" s="465"/>
      <c r="K69" s="466"/>
      <c r="L69" s="467"/>
      <c r="M69" s="468"/>
      <c r="N69" s="468"/>
      <c r="O69" s="469"/>
      <c r="P69" s="402"/>
      <c r="Q69" s="403"/>
      <c r="R69" s="403"/>
      <c r="S69" s="403"/>
      <c r="T69" s="403"/>
      <c r="U69" s="470"/>
      <c r="V69" s="470"/>
      <c r="W69" s="470"/>
      <c r="X69" s="469"/>
      <c r="Y69" s="471"/>
      <c r="Z69" s="441"/>
      <c r="AA69" s="491"/>
      <c r="AB69" s="491"/>
      <c r="AC69" s="491"/>
    </row>
    <row r="70" spans="1:29" s="445" customFormat="1" x14ac:dyDescent="0.15">
      <c r="A70" s="463">
        <v>1000051</v>
      </c>
      <c r="B70" s="464"/>
      <c r="C70" s="718"/>
      <c r="D70" s="719"/>
      <c r="E70" s="715"/>
      <c r="F70" s="716"/>
      <c r="G70" s="716"/>
      <c r="H70" s="716"/>
      <c r="I70" s="717"/>
      <c r="J70" s="465"/>
      <c r="K70" s="466"/>
      <c r="L70" s="467"/>
      <c r="M70" s="468"/>
      <c r="N70" s="468"/>
      <c r="O70" s="469"/>
      <c r="P70" s="402"/>
      <c r="Q70" s="403"/>
      <c r="R70" s="403"/>
      <c r="S70" s="403"/>
      <c r="T70" s="403"/>
      <c r="U70" s="470"/>
      <c r="V70" s="470"/>
      <c r="W70" s="470"/>
      <c r="X70" s="469"/>
      <c r="Y70" s="471"/>
      <c r="Z70" s="441"/>
    </row>
    <row r="71" spans="1:29" ht="19.5" customHeight="1" x14ac:dyDescent="0.2">
      <c r="A71" s="475" t="s">
        <v>1529</v>
      </c>
      <c r="B71" s="476"/>
      <c r="C71" s="477"/>
      <c r="D71" s="477"/>
      <c r="E71" s="478"/>
      <c r="F71" s="478"/>
      <c r="G71" s="478"/>
      <c r="H71" s="478"/>
      <c r="I71" s="478"/>
      <c r="J71" s="478"/>
      <c r="K71" s="477"/>
      <c r="L71" s="477"/>
      <c r="M71" s="477"/>
      <c r="N71" s="477"/>
      <c r="O71" s="479"/>
      <c r="P71" s="479"/>
      <c r="Q71" s="479"/>
      <c r="R71" s="479"/>
      <c r="S71" s="479"/>
      <c r="T71" s="479"/>
      <c r="U71" s="477"/>
      <c r="V71" s="477"/>
      <c r="W71" s="477"/>
      <c r="X71" s="477"/>
      <c r="Y71" s="478"/>
    </row>
    <row r="72" spans="1:29" ht="19.5" customHeight="1" x14ac:dyDescent="0.2">
      <c r="A72" s="475" t="s">
        <v>1530</v>
      </c>
      <c r="B72" s="476"/>
      <c r="C72" s="477"/>
      <c r="D72" s="477"/>
      <c r="E72" s="478"/>
      <c r="F72" s="478"/>
      <c r="G72" s="478"/>
      <c r="H72" s="478"/>
      <c r="I72" s="478"/>
      <c r="J72" s="478"/>
      <c r="K72" s="477"/>
      <c r="L72" s="477"/>
      <c r="M72" s="477"/>
      <c r="N72" s="477"/>
      <c r="O72" s="479"/>
      <c r="P72" s="479"/>
      <c r="Q72" s="479"/>
      <c r="R72" s="479"/>
      <c r="S72" s="479"/>
      <c r="T72" s="479"/>
      <c r="U72" s="477"/>
      <c r="V72" s="477"/>
      <c r="W72" s="477"/>
      <c r="X72" s="477"/>
      <c r="Y72" s="478"/>
    </row>
    <row r="73" spans="1:29" ht="19.5" customHeight="1" x14ac:dyDescent="0.2">
      <c r="A73" s="475" t="s">
        <v>1526</v>
      </c>
    </row>
  </sheetData>
  <sheetProtection password="C3B3" sheet="1" objects="1" scenarios="1"/>
  <mergeCells count="166">
    <mergeCell ref="C3:C4"/>
    <mergeCell ref="E3:H3"/>
    <mergeCell ref="E4:H4"/>
    <mergeCell ref="E68:I68"/>
    <mergeCell ref="E69:I69"/>
    <mergeCell ref="C70:D70"/>
    <mergeCell ref="E70:I70"/>
    <mergeCell ref="B1:Y1"/>
    <mergeCell ref="J6:M6"/>
    <mergeCell ref="J7:M7"/>
    <mergeCell ref="C29:D29"/>
    <mergeCell ref="C22:D22"/>
    <mergeCell ref="C24:D24"/>
    <mergeCell ref="C23:D23"/>
    <mergeCell ref="C28:D28"/>
    <mergeCell ref="C27:D27"/>
    <mergeCell ref="C26:D26"/>
    <mergeCell ref="C25:D25"/>
    <mergeCell ref="S13:T13"/>
    <mergeCell ref="Q10:R10"/>
    <mergeCell ref="Q11:R11"/>
    <mergeCell ref="Q12:R12"/>
    <mergeCell ref="Q13:R13"/>
    <mergeCell ref="E21:I21"/>
    <mergeCell ref="E22:I22"/>
    <mergeCell ref="E23:I23"/>
    <mergeCell ref="E24:I24"/>
    <mergeCell ref="C21:D21"/>
    <mergeCell ref="C67:D67"/>
    <mergeCell ref="C65:D65"/>
    <mergeCell ref="C56:D56"/>
    <mergeCell ref="C63:D63"/>
    <mergeCell ref="C64:D64"/>
    <mergeCell ref="E55:I55"/>
    <mergeCell ref="E56:I56"/>
    <mergeCell ref="E57:I57"/>
    <mergeCell ref="E58:I58"/>
    <mergeCell ref="E59:I59"/>
    <mergeCell ref="E60:I60"/>
    <mergeCell ref="E61:I61"/>
    <mergeCell ref="E62:I62"/>
    <mergeCell ref="E63:I63"/>
    <mergeCell ref="E64:I64"/>
    <mergeCell ref="E65:I65"/>
    <mergeCell ref="E66:I66"/>
    <mergeCell ref="E67:I67"/>
    <mergeCell ref="E25:I25"/>
    <mergeCell ref="C34:D34"/>
    <mergeCell ref="B17:B19"/>
    <mergeCell ref="C20:D20"/>
    <mergeCell ref="C69:D69"/>
    <mergeCell ref="C68:D68"/>
    <mergeCell ref="C41:D41"/>
    <mergeCell ref="C40:D40"/>
    <mergeCell ref="C5:D5"/>
    <mergeCell ref="E5:H5"/>
    <mergeCell ref="C17:D19"/>
    <mergeCell ref="C6:D6"/>
    <mergeCell ref="E10:H10"/>
    <mergeCell ref="C7:D7"/>
    <mergeCell ref="C8:D8"/>
    <mergeCell ref="E8:G8"/>
    <mergeCell ref="E9:H9"/>
    <mergeCell ref="C9:D9"/>
    <mergeCell ref="C10:D10"/>
    <mergeCell ref="E50:I50"/>
    <mergeCell ref="E51:I51"/>
    <mergeCell ref="E52:I52"/>
    <mergeCell ref="E53:I53"/>
    <mergeCell ref="E54:I54"/>
    <mergeCell ref="E26:I26"/>
    <mergeCell ref="C53:D53"/>
    <mergeCell ref="S3:T3"/>
    <mergeCell ref="Q15:R15"/>
    <mergeCell ref="L17:O17"/>
    <mergeCell ref="N18:N19"/>
    <mergeCell ref="O18:O19"/>
    <mergeCell ref="K17:K19"/>
    <mergeCell ref="Q9:R9"/>
    <mergeCell ref="J17:J19"/>
    <mergeCell ref="S4:T4"/>
    <mergeCell ref="S5:T5"/>
    <mergeCell ref="S12:T12"/>
    <mergeCell ref="S11:T11"/>
    <mergeCell ref="S7:T7"/>
    <mergeCell ref="S8:T8"/>
    <mergeCell ref="S9:T9"/>
    <mergeCell ref="Q14:R14"/>
    <mergeCell ref="O5:P15"/>
    <mergeCell ref="S10:T10"/>
    <mergeCell ref="Q6:R6"/>
    <mergeCell ref="Q7:R7"/>
    <mergeCell ref="Q8:R8"/>
    <mergeCell ref="S6:T6"/>
    <mergeCell ref="S15:T15"/>
    <mergeCell ref="S14:T14"/>
    <mergeCell ref="E2:P2"/>
    <mergeCell ref="F6:H6"/>
    <mergeCell ref="F7:H7"/>
    <mergeCell ref="J3:M3"/>
    <mergeCell ref="J4:M4"/>
    <mergeCell ref="O3:P3"/>
    <mergeCell ref="O4:P4"/>
    <mergeCell ref="Q3:R3"/>
    <mergeCell ref="Q4:R4"/>
    <mergeCell ref="Q5:R5"/>
    <mergeCell ref="Y17:Y19"/>
    <mergeCell ref="R18:T18"/>
    <mergeCell ref="W18:W19"/>
    <mergeCell ref="X18:X19"/>
    <mergeCell ref="P18:Q18"/>
    <mergeCell ref="P17:X17"/>
    <mergeCell ref="E17:I19"/>
    <mergeCell ref="E20:I20"/>
    <mergeCell ref="C66:D66"/>
    <mergeCell ref="C46:D46"/>
    <mergeCell ref="C39:D39"/>
    <mergeCell ref="C54:D54"/>
    <mergeCell ref="C52:D52"/>
    <mergeCell ref="C51:D51"/>
    <mergeCell ref="C50:D50"/>
    <mergeCell ref="C49:D49"/>
    <mergeCell ref="C38:D38"/>
    <mergeCell ref="C33:D33"/>
    <mergeCell ref="C32:D32"/>
    <mergeCell ref="C31:D31"/>
    <mergeCell ref="C30:D30"/>
    <mergeCell ref="E41:I41"/>
    <mergeCell ref="E42:I42"/>
    <mergeCell ref="E43:I43"/>
    <mergeCell ref="C35:D35"/>
    <mergeCell ref="C36:D36"/>
    <mergeCell ref="C37:D37"/>
    <mergeCell ref="C55:D55"/>
    <mergeCell ref="C62:D62"/>
    <mergeCell ref="C57:D57"/>
    <mergeCell ref="C58:D58"/>
    <mergeCell ref="C61:D61"/>
    <mergeCell ref="C60:D60"/>
    <mergeCell ref="C59:D59"/>
    <mergeCell ref="C47:D47"/>
    <mergeCell ref="C45:D45"/>
    <mergeCell ref="C44:D44"/>
    <mergeCell ref="C43:D43"/>
    <mergeCell ref="C42:D42"/>
    <mergeCell ref="C48:D48"/>
    <mergeCell ref="E37:I37"/>
    <mergeCell ref="E38:I38"/>
    <mergeCell ref="E39:I39"/>
    <mergeCell ref="E40:I40"/>
    <mergeCell ref="E46:I46"/>
    <mergeCell ref="E47:I47"/>
    <mergeCell ref="E48:I48"/>
    <mergeCell ref="E49:I49"/>
    <mergeCell ref="E27:I27"/>
    <mergeCell ref="E28:I28"/>
    <mergeCell ref="E29:I29"/>
    <mergeCell ref="E30:I30"/>
    <mergeCell ref="E31:I31"/>
    <mergeCell ref="E32:I32"/>
    <mergeCell ref="E33:I33"/>
    <mergeCell ref="E34:I34"/>
    <mergeCell ref="E35:I35"/>
    <mergeCell ref="E36:I36"/>
    <mergeCell ref="E44:I44"/>
    <mergeCell ref="E45:I45"/>
  </mergeCells>
  <phoneticPr fontId="11"/>
  <conditionalFormatting sqref="L20:M70">
    <cfRule type="cellIs" dxfId="18" priority="3344" operator="equal">
      <formula>"ERROR"</formula>
    </cfRule>
  </conditionalFormatting>
  <conditionalFormatting sqref="N20:O70">
    <cfRule type="cellIs" dxfId="17" priority="3321" operator="between">
      <formula>100</formula>
      <formula>1000000000</formula>
    </cfRule>
  </conditionalFormatting>
  <conditionalFormatting sqref="W20:X70">
    <cfRule type="cellIs" dxfId="16" priority="3320" operator="between">
      <formula>100.00000000001</formula>
      <formula>10000000000</formula>
    </cfRule>
  </conditionalFormatting>
  <conditionalFormatting sqref="S6">
    <cfRule type="cellIs" dxfId="15" priority="2503" operator="lessThan">
      <formula>$Q$6*0.0000001</formula>
    </cfRule>
  </conditionalFormatting>
  <conditionalFormatting sqref="S5">
    <cfRule type="cellIs" dxfId="14" priority="2502" operator="lessThan">
      <formula>$Q$5*0.0000001</formula>
    </cfRule>
  </conditionalFormatting>
  <conditionalFormatting sqref="S4:T4">
    <cfRule type="cellIs" dxfId="13" priority="2501" operator="lessThan">
      <formula>$Q$4*0.000001</formula>
    </cfRule>
  </conditionalFormatting>
  <conditionalFormatting sqref="S15:T15">
    <cfRule type="cellIs" dxfId="12" priority="2308" operator="lessThan">
      <formula>$Q$15*0.00001</formula>
    </cfRule>
  </conditionalFormatting>
  <conditionalFormatting sqref="S14:T14">
    <cfRule type="expression" dxfId="11" priority="1902">
      <formula>$S$14&lt;$Q$14*0.000001</formula>
    </cfRule>
  </conditionalFormatting>
  <conditionalFormatting sqref="R20:R70">
    <cfRule type="expression" dxfId="10" priority="1176">
      <formula>$Z20="保護面とマスクを同時に選択することはできません"</formula>
    </cfRule>
  </conditionalFormatting>
  <conditionalFormatting sqref="P20:P70">
    <cfRule type="expression" dxfId="9" priority="1174">
      <formula>AND($Z20="保護面とマスクを同時に選択することはできません", OR($P20="マスク１", $P20="マスク２"))</formula>
    </cfRule>
  </conditionalFormatting>
  <conditionalFormatting sqref="S20:S70">
    <cfRule type="expression" dxfId="8" priority="1173">
      <formula>AND($Z20="保護面とマスクを同時に選択することはできません", OR($S20="マスク１", $S20="マスク２"))</formula>
    </cfRule>
  </conditionalFormatting>
  <conditionalFormatting sqref="S7:T7">
    <cfRule type="expression" dxfId="7" priority="158">
      <formula>$S$7&lt;$Q$7*0.000001</formula>
    </cfRule>
  </conditionalFormatting>
  <conditionalFormatting sqref="S8:T8">
    <cfRule type="expression" dxfId="6" priority="157">
      <formula>$S$8&lt;$Q$8*0.0000001</formula>
    </cfRule>
  </conditionalFormatting>
  <conditionalFormatting sqref="S9:T9">
    <cfRule type="expression" dxfId="5" priority="156">
      <formula>$S$9&lt;$Q$9*0.00001</formula>
    </cfRule>
  </conditionalFormatting>
  <conditionalFormatting sqref="S10:T10">
    <cfRule type="expression" dxfId="4" priority="155">
      <formula>$S$10&lt;$Q$10*0.00001</formula>
    </cfRule>
  </conditionalFormatting>
  <conditionalFormatting sqref="S11:T11">
    <cfRule type="expression" dxfId="3" priority="154">
      <formula>$S$11&lt;$Q$11*0.000001</formula>
    </cfRule>
  </conditionalFormatting>
  <conditionalFormatting sqref="S12:T12">
    <cfRule type="expression" dxfId="2" priority="153">
      <formula>$S$12&lt;$Q$12*0.0000001</formula>
    </cfRule>
  </conditionalFormatting>
  <conditionalFormatting sqref="S13:T13">
    <cfRule type="expression" dxfId="1" priority="152">
      <formula>$S$13&lt;$Q$13*0.000001</formula>
    </cfRule>
  </conditionalFormatting>
  <conditionalFormatting sqref="J7:M7">
    <cfRule type="cellIs" dxfId="0" priority="145" operator="equal">
      <formula>"任意の面積を設定"</formula>
    </cfRule>
  </conditionalFormatting>
  <pageMargins left="0.70866141732283472" right="0.70866141732283472" top="0.74803149606299213" bottom="0.74803149606299213" header="0.31496062992125984" footer="0.31496062992125984"/>
  <pageSetup paperSize="9" scale="49" fitToHeight="0" orientation="landscape" r:id="rId1"/>
  <drawing r:id="rId2"/>
  <legacyDrawing r:id="rId3"/>
  <extLst>
    <ext xmlns:x14="http://schemas.microsoft.com/office/spreadsheetml/2009/9/main" uri="{CCE6A557-97BC-4b89-ADB6-D9C93CAAB3DF}">
      <x14:dataValidations xmlns:xm="http://schemas.microsoft.com/office/excel/2006/main" count="3">
        <x14:dataValidation type="list" allowBlank="1" showInputMessage="1" showErrorMessage="1">
          <x14:formula1>
            <xm:f>選択肢!$F$4:$F$5</xm:f>
          </x14:formula1>
          <xm:sqref>Q20:Q70 T20:T70</xm:sqref>
        </x14:dataValidation>
        <x14:dataValidation type="list" allowBlank="1" showInputMessage="1" showErrorMessage="1">
          <x14:formula1>
            <xm:f>選択肢!$E$4:$E$6</xm:f>
          </x14:formula1>
          <xm:sqref>S20:S70 P20:P70</xm:sqref>
        </x14:dataValidation>
        <x14:dataValidation type="list" allowBlank="1" showInputMessage="1" showErrorMessage="1">
          <x14:formula1>
            <xm:f>選択肢!$G$4:$G$8</xm:f>
          </x14:formula1>
          <xm:sqref>R20:R70</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4"/>
    <pageSetUpPr fitToPage="1"/>
  </sheetPr>
  <dimension ref="A1:V21"/>
  <sheetViews>
    <sheetView zoomScale="70" zoomScaleNormal="70" workbookViewId="0">
      <selection activeCell="G20" sqref="G20"/>
    </sheetView>
  </sheetViews>
  <sheetFormatPr defaultColWidth="9" defaultRowHeight="15" x14ac:dyDescent="0.25"/>
  <cols>
    <col min="1" max="1" width="3.25" style="394" customWidth="1"/>
    <col min="2" max="2" width="6.875" style="406" customWidth="1"/>
    <col min="3" max="3" width="22.375" style="406" customWidth="1"/>
    <col min="4" max="4" width="25.375" style="406" customWidth="1"/>
    <col min="5" max="6" width="8.5" style="406" customWidth="1"/>
    <col min="7" max="7" width="25.375" style="406" customWidth="1"/>
    <col min="8" max="8" width="7.875" style="406" customWidth="1"/>
    <col min="9" max="9" width="8.25" style="406" customWidth="1"/>
    <col min="10" max="10" width="10.625" style="406" customWidth="1"/>
    <col min="11" max="11" width="9.375" style="406" customWidth="1"/>
    <col min="12" max="12" width="10" style="409" customWidth="1"/>
    <col min="13" max="13" width="10.875" style="406" customWidth="1"/>
    <col min="14" max="14" width="11.125" style="408" customWidth="1"/>
    <col min="15" max="15" width="25.25" style="408" customWidth="1"/>
    <col min="16" max="16" width="28" style="406" customWidth="1"/>
    <col min="17" max="18" width="9" style="406"/>
    <col min="19" max="19" width="8.75" style="406" customWidth="1"/>
    <col min="20" max="20" width="8.25" style="406" customWidth="1"/>
    <col min="21" max="21" width="9" style="406"/>
    <col min="22" max="22" width="26.375" style="406" customWidth="1"/>
    <col min="23" max="16384" width="9" style="406"/>
  </cols>
  <sheetData>
    <row r="1" spans="2:18" ht="19.5" customHeight="1" x14ac:dyDescent="0.25">
      <c r="B1" s="435"/>
      <c r="L1" s="407"/>
    </row>
    <row r="2" spans="2:18" hidden="1" x14ac:dyDescent="0.25"/>
    <row r="3" spans="2:18" hidden="1" x14ac:dyDescent="0.25"/>
    <row r="4" spans="2:18" hidden="1" x14ac:dyDescent="0.25"/>
    <row r="5" spans="2:18" hidden="1" x14ac:dyDescent="0.25"/>
    <row r="6" spans="2:18" hidden="1" x14ac:dyDescent="0.25"/>
    <row r="7" spans="2:18" hidden="1" x14ac:dyDescent="0.25"/>
    <row r="8" spans="2:18" hidden="1" x14ac:dyDescent="0.25"/>
    <row r="9" spans="2:18" hidden="1" x14ac:dyDescent="0.25"/>
    <row r="10" spans="2:18" hidden="1" x14ac:dyDescent="0.25"/>
    <row r="11" spans="2:18" hidden="1" x14ac:dyDescent="0.25"/>
    <row r="12" spans="2:18" ht="57.75" customHeight="1" thickBot="1" x14ac:dyDescent="0.3">
      <c r="C12" s="410"/>
      <c r="D12" s="803" t="str">
        <f>"登録番号"&amp;入力シート!E2&amp;"   "&amp;入力シート!E3&amp;"("&amp;入力シート!E4&amp;")"&amp;"の使用者暴露量の推定"&amp;"        "&amp;入力シート!E5</f>
        <v xml:space="preserve">登録番号   ()の使用者暴露量の推定        </v>
      </c>
      <c r="E12" s="803"/>
      <c r="F12" s="803"/>
      <c r="G12" s="803"/>
      <c r="H12" s="803"/>
      <c r="I12" s="803"/>
      <c r="J12" s="803"/>
      <c r="K12" s="803"/>
      <c r="L12" s="803"/>
      <c r="M12" s="803"/>
      <c r="N12" s="803"/>
      <c r="O12" s="803"/>
      <c r="P12" s="410"/>
      <c r="Q12" s="410"/>
      <c r="R12" s="410"/>
    </row>
    <row r="13" spans="2:18" ht="57.75" hidden="1" customHeight="1" x14ac:dyDescent="0.25">
      <c r="C13" s="410"/>
      <c r="D13" s="410"/>
      <c r="E13" s="411"/>
      <c r="F13" s="411"/>
      <c r="G13" s="411"/>
      <c r="H13" s="411"/>
      <c r="I13" s="411"/>
      <c r="J13" s="411"/>
      <c r="K13" s="411"/>
      <c r="L13" s="412"/>
      <c r="M13" s="411"/>
      <c r="N13" s="411"/>
      <c r="O13" s="411"/>
      <c r="P13" s="410"/>
      <c r="Q13" s="410"/>
      <c r="R13" s="410"/>
    </row>
    <row r="14" spans="2:18" ht="57.75" hidden="1" customHeight="1" x14ac:dyDescent="0.25">
      <c r="C14" s="410"/>
      <c r="D14" s="410"/>
      <c r="E14" s="411"/>
      <c r="F14" s="411"/>
      <c r="G14" s="411"/>
      <c r="H14" s="411"/>
      <c r="I14" s="411"/>
      <c r="J14" s="411"/>
      <c r="K14" s="411"/>
      <c r="L14" s="412"/>
      <c r="M14" s="411"/>
      <c r="N14" s="411"/>
      <c r="O14" s="411"/>
      <c r="P14" s="410"/>
      <c r="Q14" s="410"/>
      <c r="R14" s="410"/>
    </row>
    <row r="15" spans="2:18" ht="57.75" hidden="1" customHeight="1" x14ac:dyDescent="0.25">
      <c r="C15" s="410"/>
      <c r="D15" s="410"/>
      <c r="E15" s="411"/>
      <c r="F15" s="411"/>
      <c r="G15" s="411"/>
      <c r="H15" s="411"/>
      <c r="I15" s="411"/>
      <c r="J15" s="411"/>
      <c r="K15" s="411"/>
      <c r="L15" s="412"/>
      <c r="M15" s="411"/>
      <c r="N15" s="411"/>
      <c r="O15" s="411"/>
      <c r="P15" s="410"/>
      <c r="Q15" s="410"/>
      <c r="R15" s="410"/>
    </row>
    <row r="16" spans="2:18" ht="57.75" hidden="1" customHeight="1" thickBot="1" x14ac:dyDescent="0.3">
      <c r="C16" s="410"/>
      <c r="D16" s="410"/>
      <c r="E16" s="411"/>
      <c r="F16" s="411"/>
      <c r="G16" s="411"/>
      <c r="H16" s="411"/>
      <c r="I16" s="411"/>
      <c r="J16" s="411"/>
      <c r="K16" s="411"/>
      <c r="L16" s="412"/>
      <c r="M16" s="411"/>
      <c r="N16" s="411"/>
      <c r="O16" s="411"/>
      <c r="P16" s="410"/>
      <c r="Q16" s="410"/>
      <c r="R16" s="410"/>
    </row>
    <row r="17" spans="1:22" ht="18.75" customHeight="1" x14ac:dyDescent="0.25">
      <c r="B17" s="804" t="s">
        <v>113</v>
      </c>
      <c r="C17" s="808" t="s">
        <v>1494</v>
      </c>
      <c r="D17" s="815" t="s">
        <v>1493</v>
      </c>
      <c r="E17" s="413"/>
      <c r="F17" s="414"/>
      <c r="G17" s="820" t="s">
        <v>1483</v>
      </c>
      <c r="H17" s="413"/>
      <c r="I17" s="415"/>
      <c r="J17" s="831" t="s">
        <v>1484</v>
      </c>
      <c r="K17" s="827" t="s">
        <v>1485</v>
      </c>
      <c r="L17" s="828"/>
      <c r="M17" s="811" t="s">
        <v>1486</v>
      </c>
      <c r="N17" s="812"/>
      <c r="O17" s="807" t="s">
        <v>1487</v>
      </c>
      <c r="Q17" s="407"/>
      <c r="V17" s="407"/>
    </row>
    <row r="18" spans="1:22" s="418" customFormat="1" ht="18.75" customHeight="1" x14ac:dyDescent="0.25">
      <c r="A18" s="416"/>
      <c r="B18" s="805"/>
      <c r="C18" s="809"/>
      <c r="D18" s="816"/>
      <c r="E18" s="818" t="s">
        <v>1488</v>
      </c>
      <c r="F18" s="823" t="s">
        <v>1489</v>
      </c>
      <c r="G18" s="821"/>
      <c r="H18" s="818" t="s">
        <v>1490</v>
      </c>
      <c r="I18" s="825" t="s">
        <v>1489</v>
      </c>
      <c r="J18" s="832"/>
      <c r="K18" s="829"/>
      <c r="L18" s="830"/>
      <c r="M18" s="813"/>
      <c r="N18" s="814"/>
      <c r="O18" s="805"/>
      <c r="P18" s="417"/>
    </row>
    <row r="19" spans="1:22" s="418" customFormat="1" x14ac:dyDescent="0.25">
      <c r="A19" s="416">
        <v>1000000</v>
      </c>
      <c r="B19" s="806"/>
      <c r="C19" s="810"/>
      <c r="D19" s="817"/>
      <c r="E19" s="819"/>
      <c r="F19" s="824"/>
      <c r="G19" s="822"/>
      <c r="H19" s="819"/>
      <c r="I19" s="826"/>
      <c r="J19" s="833"/>
      <c r="K19" s="419" t="s">
        <v>1308</v>
      </c>
      <c r="L19" s="420" t="s">
        <v>1491</v>
      </c>
      <c r="M19" s="421" t="s">
        <v>1478</v>
      </c>
      <c r="N19" s="401" t="s">
        <v>1479</v>
      </c>
      <c r="O19" s="806"/>
      <c r="P19" s="417"/>
    </row>
    <row r="20" spans="1:22" s="434" customFormat="1" x14ac:dyDescent="0.15">
      <c r="A20" s="400"/>
      <c r="B20" s="422">
        <f>計算シート!B20</f>
        <v>1</v>
      </c>
      <c r="C20" s="423" t="str">
        <f>IF(B20="","",VLOOKUP(B20,計算シート!B:C,2,FALSE))</f>
        <v/>
      </c>
      <c r="D20" s="424" t="e">
        <f>IF(B20="","", IF(G20="芝", "芝", IF(AND(VLOOKUP(B20,計算シート!$EZ$20:$FA$1050, 2, FALSE)=0, G20="果樹（立体）")=TRUE, "樹木類", VLOOKUP(B20,計算シート!$EZ$20:$FA$1050, 2, FALSE))))</f>
        <v>#N/A</v>
      </c>
      <c r="E20" s="425" t="str">
        <f>IF(B20="","", IF(VLOOKUP(B20,計算シート!EZ:FB,3,FALSE) ="", "", ROUND(VLOOKUP(B20,計算シート!EZ:FB,3,FALSE), 1)))</f>
        <v/>
      </c>
      <c r="F20" s="426" t="str">
        <f>IF(VLOOKUP(B20,計算シート!EZ:FC,4,FALSE)="","", ROUND(VLOOKUP(B20,計算シート!EZ:FC,4,FALSE), 1))</f>
        <v/>
      </c>
      <c r="G20" s="424" t="e">
        <f>IF(B20="","", VLOOKUP('出力シート（サブ）'!B20,計算シート!EZ:FD,5,FALSE))</f>
        <v>#N/A</v>
      </c>
      <c r="H20" s="427" t="str">
        <f>IF(B20="", "", IF(VLOOKUP(B20,計算シート!EZ:FE,6,FALSE)="","", VLOOKUP(B20,計算シート!EZ:FE,6,FALSE)))</f>
        <v/>
      </c>
      <c r="I20" s="428" t="str">
        <f>IF(VLOOKUP(B20,計算シート!EZ:FF,7,FALSE)="","", VLOOKUP(B20,計算シート!EZ:FF,7,FALSE))</f>
        <v/>
      </c>
      <c r="J20" s="429" t="str">
        <f>IF(B20="", "", IF(ISNA(VLOOKUP(B20,補助2!B:F,5,FALSE))=TRUE, "-", VLOOKUP(B20,補助2!B:F,5,FALSE)))</f>
        <v>-</v>
      </c>
      <c r="K20" s="430">
        <f>IF(B20="", "", VLOOKUP('出力シート（サブ）'!B20,計算シート!EZ:FG,8,FALSE))</f>
        <v>0</v>
      </c>
      <c r="L20" s="431" t="str">
        <f>IF(B20="", "", VLOOKUP(B20, 計算シート!EZ:FH, 9, FALSE))</f>
        <v/>
      </c>
      <c r="M20" s="432" t="e">
        <f>IF(B20="","", ROUND(VLOOKUP(B20,計算シート!EZ:FI,10,FALSE), 1))</f>
        <v>#VALUE!</v>
      </c>
      <c r="N20" s="433" t="e">
        <f>IF(B20="","", ROUND(VLOOKUP(B20,計算シート!EZ:FJ,11, FALSE),1))</f>
        <v>#VALUE!</v>
      </c>
      <c r="O20" s="405"/>
    </row>
    <row r="21" spans="1:22" x14ac:dyDescent="0.25">
      <c r="B21" s="422"/>
      <c r="C21" s="423"/>
      <c r="D21" s="489"/>
      <c r="E21" s="425"/>
      <c r="F21" s="426"/>
      <c r="G21" s="489"/>
      <c r="H21" s="427"/>
      <c r="I21" s="428"/>
      <c r="J21" s="429"/>
      <c r="K21" s="430"/>
      <c r="L21" s="488"/>
      <c r="M21" s="487"/>
      <c r="N21" s="433"/>
      <c r="O21" s="404"/>
    </row>
  </sheetData>
  <sheetProtection password="C3B3" sheet="1" objects="1" scenarios="1"/>
  <mergeCells count="13">
    <mergeCell ref="D12:O12"/>
    <mergeCell ref="B17:B19"/>
    <mergeCell ref="O17:O19"/>
    <mergeCell ref="C17:C19"/>
    <mergeCell ref="M17:N18"/>
    <mergeCell ref="D17:D19"/>
    <mergeCell ref="E18:E19"/>
    <mergeCell ref="G17:G19"/>
    <mergeCell ref="H18:H19"/>
    <mergeCell ref="F18:F19"/>
    <mergeCell ref="I18:I19"/>
    <mergeCell ref="K17:L18"/>
    <mergeCell ref="J17:J19"/>
  </mergeCells>
  <phoneticPr fontId="11"/>
  <pageMargins left="0.7" right="0.7" top="0.75" bottom="0.75" header="0.3" footer="0.3"/>
  <pageSetup paperSize="9" scale="69" fitToHeight="0" orientation="landscape" r:id="rId1"/>
  <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6">
    <tabColor theme="6"/>
    <pageSetUpPr fitToPage="1"/>
  </sheetPr>
  <dimension ref="B2:G100"/>
  <sheetViews>
    <sheetView workbookViewId="0">
      <selection activeCell="B5" sqref="B5"/>
    </sheetView>
  </sheetViews>
  <sheetFormatPr defaultColWidth="9" defaultRowHeight="18.75" x14ac:dyDescent="0.45"/>
  <cols>
    <col min="1" max="1" width="3.625" style="332" customWidth="1"/>
    <col min="2" max="2" width="6.125" style="344" customWidth="1"/>
    <col min="3" max="3" width="12.5" style="332" customWidth="1"/>
    <col min="4" max="4" width="14.375" style="332" customWidth="1"/>
    <col min="5" max="5" width="21.625" style="345" customWidth="1"/>
    <col min="6" max="6" width="21.125" style="345" customWidth="1"/>
    <col min="7" max="16384" width="9" style="332"/>
  </cols>
  <sheetData>
    <row r="2" spans="2:7" ht="27" customHeight="1" x14ac:dyDescent="0.45">
      <c r="B2" s="834" t="s">
        <v>215</v>
      </c>
      <c r="C2" s="834"/>
      <c r="D2" s="834"/>
      <c r="E2" s="834"/>
      <c r="F2" s="834"/>
    </row>
    <row r="3" spans="2:7" ht="9.75" customHeight="1" thickBot="1" x14ac:dyDescent="0.5"/>
    <row r="4" spans="2:7" s="334" customFormat="1" ht="39.75" customHeight="1" thickBot="1" x14ac:dyDescent="0.2">
      <c r="B4" s="346" t="s">
        <v>113</v>
      </c>
      <c r="C4" s="347" t="s">
        <v>216</v>
      </c>
      <c r="D4" s="348" t="s">
        <v>97</v>
      </c>
      <c r="E4" s="349" t="s">
        <v>219</v>
      </c>
      <c r="F4" s="350" t="s">
        <v>169</v>
      </c>
      <c r="G4" s="351"/>
    </row>
    <row r="5" spans="2:7" ht="19.5" customHeight="1" x14ac:dyDescent="0.45">
      <c r="B5" s="514"/>
      <c r="C5" s="325" t="str">
        <f>IF(B5="", "", VLOOKUP(B5,計算シート!B:C,2,FALSE))</f>
        <v/>
      </c>
      <c r="D5" s="326" t="str">
        <f>IF(B5="", "", VLOOKUP(B5,計算シート!$B$20:$M$100,4,FALSE))</f>
        <v/>
      </c>
      <c r="E5" s="515"/>
      <c r="F5" s="516"/>
    </row>
    <row r="6" spans="2:7" ht="19.5" customHeight="1" x14ac:dyDescent="0.45">
      <c r="B6" s="514"/>
      <c r="C6" s="325" t="str">
        <f>IF(B6="", "", VLOOKUP(B6,計算シート!$B$20:$D$100,2,FALSE))</f>
        <v/>
      </c>
      <c r="D6" s="326" t="str">
        <f>IF(B6="", "", VLOOKUP(B6,計算シート!$B$20:$M$100,4,FALSE))</f>
        <v/>
      </c>
      <c r="E6" s="515"/>
      <c r="F6" s="516"/>
    </row>
    <row r="7" spans="2:7" ht="19.5" customHeight="1" x14ac:dyDescent="0.45">
      <c r="B7" s="514"/>
      <c r="C7" s="325" t="str">
        <f>IF(B7="", "", VLOOKUP(B7,計算シート!$B$20:$D$100,2,FALSE))</f>
        <v/>
      </c>
      <c r="D7" s="326" t="str">
        <f>IF(B7="", "", VLOOKUP(B7,計算シート!$B$20:$M$100,4,FALSE))</f>
        <v/>
      </c>
      <c r="E7" s="515"/>
      <c r="F7" s="516"/>
    </row>
    <row r="8" spans="2:7" ht="19.5" customHeight="1" x14ac:dyDescent="0.45">
      <c r="B8" s="514"/>
      <c r="C8" s="325" t="str">
        <f>IF(B8="", "", VLOOKUP(B8,計算シート!$B$20:$D$100,2,FALSE))</f>
        <v/>
      </c>
      <c r="D8" s="326" t="str">
        <f>IF(B8="", "", VLOOKUP(B8,計算シート!$B$20:$M$100,4,FALSE))</f>
        <v/>
      </c>
      <c r="E8" s="515"/>
      <c r="F8" s="516"/>
    </row>
    <row r="9" spans="2:7" ht="19.5" customHeight="1" x14ac:dyDescent="0.45">
      <c r="B9" s="514"/>
      <c r="C9" s="325" t="str">
        <f>IF(B9="", "", VLOOKUP(B9,計算シート!$B$20:$D$100,2,FALSE))</f>
        <v/>
      </c>
      <c r="D9" s="326" t="str">
        <f>IF(B9="", "", VLOOKUP(B9,計算シート!$B$20:$M$100,4,FALSE))</f>
        <v/>
      </c>
      <c r="E9" s="515"/>
      <c r="F9" s="516"/>
    </row>
    <row r="10" spans="2:7" ht="19.5" customHeight="1" x14ac:dyDescent="0.45">
      <c r="B10" s="514"/>
      <c r="C10" s="325" t="str">
        <f>IF(B10="", "", VLOOKUP(B10,計算シート!$B$20:$D$100,2,FALSE))</f>
        <v/>
      </c>
      <c r="D10" s="326" t="str">
        <f>IF(B10="", "", VLOOKUP(B10,計算シート!$B$20:$M$100,4,FALSE))</f>
        <v/>
      </c>
      <c r="E10" s="515"/>
      <c r="F10" s="516"/>
    </row>
    <row r="11" spans="2:7" ht="19.5" customHeight="1" x14ac:dyDescent="0.45">
      <c r="B11" s="514"/>
      <c r="C11" s="325" t="str">
        <f>IF(B11="", "", VLOOKUP(B11,計算シート!$B$20:$D$100,2,FALSE))</f>
        <v/>
      </c>
      <c r="D11" s="326" t="str">
        <f>IF(B11="", "", VLOOKUP(B11,計算シート!$B$20:$M$100,4,FALSE))</f>
        <v/>
      </c>
      <c r="E11" s="515"/>
      <c r="F11" s="516"/>
    </row>
    <row r="12" spans="2:7" ht="19.5" customHeight="1" x14ac:dyDescent="0.45">
      <c r="B12" s="514"/>
      <c r="C12" s="325" t="str">
        <f>IF(B12="", "", VLOOKUP(B12,計算シート!$B$20:$D$100,2,FALSE))</f>
        <v/>
      </c>
      <c r="D12" s="326" t="str">
        <f>IF(B12="", "", VLOOKUP(B12,計算シート!$B$20:$M$100,4,FALSE))</f>
        <v/>
      </c>
      <c r="E12" s="515"/>
      <c r="F12" s="516"/>
    </row>
    <row r="13" spans="2:7" ht="19.5" customHeight="1" x14ac:dyDescent="0.45">
      <c r="B13" s="514"/>
      <c r="C13" s="325" t="str">
        <f>IF(B13="", "", VLOOKUP(B13,計算シート!$B$20:$D$100,2,FALSE))</f>
        <v/>
      </c>
      <c r="D13" s="326" t="str">
        <f>IF(B13="", "", VLOOKUP(B13,計算シート!$B$20:$M$100,4,FALSE))</f>
        <v/>
      </c>
      <c r="E13" s="515"/>
      <c r="F13" s="516"/>
    </row>
    <row r="14" spans="2:7" ht="19.5" customHeight="1" x14ac:dyDescent="0.45">
      <c r="B14" s="514"/>
      <c r="C14" s="325" t="str">
        <f>IF(B14="", "", VLOOKUP(B14,計算シート!$B$20:$D$100,2,FALSE))</f>
        <v/>
      </c>
      <c r="D14" s="326" t="str">
        <f>IF(B14="", "", VLOOKUP(B14,計算シート!$B$20:$M$100,4,FALSE))</f>
        <v/>
      </c>
      <c r="E14" s="515"/>
      <c r="F14" s="516"/>
    </row>
    <row r="15" spans="2:7" ht="19.5" customHeight="1" x14ac:dyDescent="0.45">
      <c r="B15" s="514"/>
      <c r="C15" s="325" t="str">
        <f>IF(B15="", "", VLOOKUP(B15,計算シート!$B$20:$D$100,2,FALSE))</f>
        <v/>
      </c>
      <c r="D15" s="326" t="str">
        <f>IF(B15="", "", VLOOKUP(B15,計算シート!$B$20:$M$100,4,FALSE))</f>
        <v/>
      </c>
      <c r="E15" s="515"/>
      <c r="F15" s="516"/>
    </row>
    <row r="16" spans="2:7" ht="19.5" customHeight="1" x14ac:dyDescent="0.45">
      <c r="B16" s="514"/>
      <c r="C16" s="325" t="str">
        <f>IF(B16="", "", VLOOKUP(B16,計算シート!$B$20:$D$100,2,FALSE))</f>
        <v/>
      </c>
      <c r="D16" s="326" t="str">
        <f>IF(B16="", "", VLOOKUP(B16,計算シート!$B$20:$M$100,4,FALSE))</f>
        <v/>
      </c>
      <c r="E16" s="515"/>
      <c r="F16" s="516"/>
    </row>
    <row r="17" spans="2:6" ht="19.5" customHeight="1" x14ac:dyDescent="0.45">
      <c r="B17" s="514"/>
      <c r="C17" s="325" t="str">
        <f>IF(B17="", "", VLOOKUP(B17,計算シート!$B$20:$D$100,2,FALSE))</f>
        <v/>
      </c>
      <c r="D17" s="326" t="str">
        <f>IF(B17="", "", VLOOKUP(B17,計算シート!$B$20:$M$100,4,FALSE))</f>
        <v/>
      </c>
      <c r="E17" s="515"/>
      <c r="F17" s="516"/>
    </row>
    <row r="18" spans="2:6" ht="19.5" customHeight="1" x14ac:dyDescent="0.45">
      <c r="B18" s="514"/>
      <c r="C18" s="325" t="str">
        <f>IF(B18="", "", VLOOKUP(B18,計算シート!$B$20:$D$100,2,FALSE))</f>
        <v/>
      </c>
      <c r="D18" s="326" t="str">
        <f>IF(B18="", "", VLOOKUP(B18,計算シート!$B$20:$M$100,4,FALSE))</f>
        <v/>
      </c>
      <c r="E18" s="515"/>
      <c r="F18" s="516"/>
    </row>
    <row r="19" spans="2:6" ht="19.5" customHeight="1" x14ac:dyDescent="0.45">
      <c r="B19" s="514"/>
      <c r="C19" s="325" t="str">
        <f>IF(B19="", "", VLOOKUP(B19,計算シート!$B$20:$D$100,2,FALSE))</f>
        <v/>
      </c>
      <c r="D19" s="326" t="str">
        <f>IF(B19="", "", VLOOKUP(B19,計算シート!$B$20:$M$100,4,FALSE))</f>
        <v/>
      </c>
      <c r="E19" s="515"/>
      <c r="F19" s="516"/>
    </row>
    <row r="20" spans="2:6" ht="19.5" customHeight="1" x14ac:dyDescent="0.45">
      <c r="B20" s="514"/>
      <c r="C20" s="325" t="str">
        <f>IF(B20="", "", VLOOKUP(B20,計算シート!$B$20:$D$100,2,FALSE))</f>
        <v/>
      </c>
      <c r="D20" s="326" t="str">
        <f>IF(B20="", "", VLOOKUP(B20,計算シート!$B$20:$M$100,4,FALSE))</f>
        <v/>
      </c>
      <c r="E20" s="515"/>
      <c r="F20" s="516"/>
    </row>
    <row r="21" spans="2:6" ht="19.5" customHeight="1" x14ac:dyDescent="0.45">
      <c r="B21" s="514"/>
      <c r="C21" s="325" t="str">
        <f>IF(B21="", "", VLOOKUP(B21,計算シート!$B$20:$D$100,2,FALSE))</f>
        <v/>
      </c>
      <c r="D21" s="326" t="str">
        <f>IF(B21="", "", VLOOKUP(B21,計算シート!$B$20:$M$100,4,FALSE))</f>
        <v/>
      </c>
      <c r="E21" s="515"/>
      <c r="F21" s="516"/>
    </row>
    <row r="22" spans="2:6" ht="19.5" customHeight="1" x14ac:dyDescent="0.45">
      <c r="B22" s="514"/>
      <c r="C22" s="325" t="str">
        <f>IF(B22="", "", VLOOKUP(B22,計算シート!$B$20:$D$100,2,FALSE))</f>
        <v/>
      </c>
      <c r="D22" s="326" t="str">
        <f>IF(B22="", "", VLOOKUP(B22,計算シート!$B$20:$M$100,4,FALSE))</f>
        <v/>
      </c>
      <c r="E22" s="515"/>
      <c r="F22" s="516"/>
    </row>
    <row r="23" spans="2:6" ht="19.5" customHeight="1" x14ac:dyDescent="0.45">
      <c r="B23" s="514"/>
      <c r="C23" s="325" t="str">
        <f>IF(B23="", "", VLOOKUP(B23,計算シート!$B$20:$D$100,2,FALSE))</f>
        <v/>
      </c>
      <c r="D23" s="326" t="str">
        <f>IF(B23="", "", VLOOKUP(B23,計算シート!$B$20:$M$100,4,FALSE))</f>
        <v/>
      </c>
      <c r="E23" s="515"/>
      <c r="F23" s="516"/>
    </row>
    <row r="24" spans="2:6" ht="19.5" customHeight="1" x14ac:dyDescent="0.45">
      <c r="B24" s="514"/>
      <c r="C24" s="325" t="str">
        <f>IF(B24="", "", VLOOKUP(B24,計算シート!$B$20:$D$100,2,FALSE))</f>
        <v/>
      </c>
      <c r="D24" s="326" t="str">
        <f>IF(B24="", "", VLOOKUP(B24,計算シート!$B$20:$M$100,4,FALSE))</f>
        <v/>
      </c>
      <c r="E24" s="515"/>
      <c r="F24" s="516"/>
    </row>
    <row r="25" spans="2:6" ht="19.5" customHeight="1" x14ac:dyDescent="0.45">
      <c r="B25" s="514"/>
      <c r="C25" s="325" t="str">
        <f>IF(B25="", "", VLOOKUP(B25,計算シート!$B$20:$D$100,2,FALSE))</f>
        <v/>
      </c>
      <c r="D25" s="326" t="str">
        <f>IF(B25="", "", VLOOKUP(B25,計算シート!$B$20:$M$100,4,FALSE))</f>
        <v/>
      </c>
      <c r="E25" s="515"/>
      <c r="F25" s="516"/>
    </row>
    <row r="26" spans="2:6" ht="19.5" customHeight="1" x14ac:dyDescent="0.45">
      <c r="B26" s="514"/>
      <c r="C26" s="325" t="str">
        <f>IF(B26="", "", VLOOKUP(B26,計算シート!$B$20:$D$100,2,FALSE))</f>
        <v/>
      </c>
      <c r="D26" s="326" t="str">
        <f>IF(B26="", "", VLOOKUP(B26,計算シート!$B$20:$M$100,4,FALSE))</f>
        <v/>
      </c>
      <c r="E26" s="515"/>
      <c r="F26" s="516"/>
    </row>
    <row r="27" spans="2:6" ht="19.5" customHeight="1" x14ac:dyDescent="0.45">
      <c r="B27" s="514"/>
      <c r="C27" s="325" t="str">
        <f>IF(B27="", "", VLOOKUP(B27,計算シート!$B$20:$D$100,2,FALSE))</f>
        <v/>
      </c>
      <c r="D27" s="326" t="str">
        <f>IF(B27="", "", VLOOKUP(B27,計算シート!$B$20:$M$100,4,FALSE))</f>
        <v/>
      </c>
      <c r="E27" s="515"/>
      <c r="F27" s="516"/>
    </row>
    <row r="28" spans="2:6" ht="19.5" customHeight="1" x14ac:dyDescent="0.45">
      <c r="B28" s="514"/>
      <c r="C28" s="325" t="str">
        <f>IF(B28="", "", VLOOKUP(B28,計算シート!$B$20:$D$100,2,FALSE))</f>
        <v/>
      </c>
      <c r="D28" s="326" t="str">
        <f>IF(B28="", "", VLOOKUP(B28,計算シート!$B$20:$M$100,4,FALSE))</f>
        <v/>
      </c>
      <c r="E28" s="515"/>
      <c r="F28" s="516"/>
    </row>
    <row r="29" spans="2:6" ht="19.5" customHeight="1" x14ac:dyDescent="0.45">
      <c r="B29" s="514"/>
      <c r="C29" s="325" t="str">
        <f>IF(B29="", "", VLOOKUP(B29,計算シート!$B$20:$D$100,2,FALSE))</f>
        <v/>
      </c>
      <c r="D29" s="326" t="str">
        <f>IF(B29="", "", VLOOKUP(B29,計算シート!$B$20:$M$100,4,FALSE))</f>
        <v/>
      </c>
      <c r="E29" s="515"/>
      <c r="F29" s="516"/>
    </row>
    <row r="30" spans="2:6" ht="19.5" customHeight="1" x14ac:dyDescent="0.45">
      <c r="B30" s="514"/>
      <c r="C30" s="325" t="str">
        <f>IF(B30="", "", VLOOKUP(B30,計算シート!$B$20:$D$100,2,FALSE))</f>
        <v/>
      </c>
      <c r="D30" s="326" t="str">
        <f>IF(B30="", "", VLOOKUP(B30,計算シート!$B$20:$M$100,4,FALSE))</f>
        <v/>
      </c>
      <c r="E30" s="515"/>
      <c r="F30" s="516"/>
    </row>
    <row r="31" spans="2:6" ht="19.5" customHeight="1" x14ac:dyDescent="0.45">
      <c r="B31" s="514"/>
      <c r="C31" s="325" t="str">
        <f>IF(B31="", "", VLOOKUP(B31,計算シート!$B$20:$D$100,2,FALSE))</f>
        <v/>
      </c>
      <c r="D31" s="326" t="str">
        <f>IF(B31="", "", VLOOKUP(B31,計算シート!$B$20:$M$100,4,FALSE))</f>
        <v/>
      </c>
      <c r="E31" s="515"/>
      <c r="F31" s="516"/>
    </row>
    <row r="32" spans="2:6" ht="19.5" customHeight="1" x14ac:dyDescent="0.45">
      <c r="B32" s="514"/>
      <c r="C32" s="325" t="str">
        <f>IF(B32="", "", VLOOKUP(B32,計算シート!$B$20:$D$100,2,FALSE))</f>
        <v/>
      </c>
      <c r="D32" s="326" t="str">
        <f>IF(B32="", "", VLOOKUP(B32,計算シート!$B$20:$M$100,4,FALSE))</f>
        <v/>
      </c>
      <c r="E32" s="515"/>
      <c r="F32" s="516"/>
    </row>
    <row r="33" spans="2:6" ht="19.5" customHeight="1" x14ac:dyDescent="0.45">
      <c r="B33" s="514"/>
      <c r="C33" s="325" t="str">
        <f>IF(B33="", "", VLOOKUP(B33,計算シート!$B$20:$D$100,2,FALSE))</f>
        <v/>
      </c>
      <c r="D33" s="326" t="str">
        <f>IF(B33="", "", VLOOKUP(B33,計算シート!$B$20:$M$100,4,FALSE))</f>
        <v/>
      </c>
      <c r="E33" s="515"/>
      <c r="F33" s="516"/>
    </row>
    <row r="34" spans="2:6" ht="19.5" customHeight="1" x14ac:dyDescent="0.45">
      <c r="B34" s="514"/>
      <c r="C34" s="325" t="str">
        <f>IF(B34="", "", VLOOKUP(B34,計算シート!$B$20:$D$100,2,FALSE))</f>
        <v/>
      </c>
      <c r="D34" s="326" t="str">
        <f>IF(B34="", "", VLOOKUP(B34,計算シート!$B$20:$M$100,4,FALSE))</f>
        <v/>
      </c>
      <c r="E34" s="515"/>
      <c r="F34" s="516"/>
    </row>
    <row r="35" spans="2:6" ht="19.5" customHeight="1" x14ac:dyDescent="0.45">
      <c r="B35" s="514"/>
      <c r="C35" s="325" t="str">
        <f>IF(B35="", "", VLOOKUP(B35,計算シート!$B$20:$D$100,2,FALSE))</f>
        <v/>
      </c>
      <c r="D35" s="326" t="str">
        <f>IF(B35="", "", VLOOKUP(B35,計算シート!$B$20:$M$100,4,FALSE))</f>
        <v/>
      </c>
      <c r="E35" s="515"/>
      <c r="F35" s="516"/>
    </row>
    <row r="36" spans="2:6" ht="19.5" customHeight="1" x14ac:dyDescent="0.45">
      <c r="B36" s="514"/>
      <c r="C36" s="325" t="str">
        <f>IF(B36="", "", VLOOKUP(B36,計算シート!$B$20:$D$100,2,FALSE))</f>
        <v/>
      </c>
      <c r="D36" s="326" t="str">
        <f>IF(B36="", "", VLOOKUP(B36,計算シート!$B$20:$M$100,4,FALSE))</f>
        <v/>
      </c>
      <c r="E36" s="515"/>
      <c r="F36" s="516"/>
    </row>
    <row r="37" spans="2:6" ht="19.5" customHeight="1" x14ac:dyDescent="0.45">
      <c r="B37" s="514"/>
      <c r="C37" s="325" t="str">
        <f>IF(B37="", "", VLOOKUP(B37,計算シート!$B$20:$D$100,2,FALSE))</f>
        <v/>
      </c>
      <c r="D37" s="326" t="str">
        <f>IF(B37="", "", VLOOKUP(B37,計算シート!$B$20:$M$100,4,FALSE))</f>
        <v/>
      </c>
      <c r="E37" s="515"/>
      <c r="F37" s="516"/>
    </row>
    <row r="38" spans="2:6" ht="19.5" customHeight="1" x14ac:dyDescent="0.45">
      <c r="B38" s="514"/>
      <c r="C38" s="325" t="str">
        <f>IF(B38="", "", VLOOKUP(B38,計算シート!$B$20:$D$100,2,FALSE))</f>
        <v/>
      </c>
      <c r="D38" s="326" t="str">
        <f>IF(B38="", "", VLOOKUP(B38,計算シート!$B$20:$M$100,4,FALSE))</f>
        <v/>
      </c>
      <c r="E38" s="515"/>
      <c r="F38" s="516"/>
    </row>
    <row r="39" spans="2:6" ht="19.5" customHeight="1" x14ac:dyDescent="0.45">
      <c r="B39" s="514"/>
      <c r="C39" s="325" t="str">
        <f>IF(B39="", "", VLOOKUP(B39,計算シート!$B$20:$D$100,2,FALSE))</f>
        <v/>
      </c>
      <c r="D39" s="326" t="str">
        <f>IF(B39="", "", VLOOKUP(B39,計算シート!$B$20:$M$100,4,FALSE))</f>
        <v/>
      </c>
      <c r="E39" s="515"/>
      <c r="F39" s="516"/>
    </row>
    <row r="40" spans="2:6" ht="19.5" customHeight="1" x14ac:dyDescent="0.45">
      <c r="B40" s="514"/>
      <c r="C40" s="325" t="str">
        <f>IF(B40="", "", VLOOKUP(B40,計算シート!$B$20:$D$100,2,FALSE))</f>
        <v/>
      </c>
      <c r="D40" s="326" t="str">
        <f>IF(B40="", "", VLOOKUP(B40,計算シート!$B$20:$M$100,4,FALSE))</f>
        <v/>
      </c>
      <c r="E40" s="515"/>
      <c r="F40" s="516"/>
    </row>
    <row r="41" spans="2:6" ht="19.5" customHeight="1" x14ac:dyDescent="0.45">
      <c r="B41" s="514"/>
      <c r="C41" s="325" t="str">
        <f>IF(B41="", "", VLOOKUP(B41,計算シート!$B$20:$D$100,2,FALSE))</f>
        <v/>
      </c>
      <c r="D41" s="326" t="str">
        <f>IF(B41="", "", VLOOKUP(B41,計算シート!$B$20:$M$100,4,FALSE))</f>
        <v/>
      </c>
      <c r="E41" s="515"/>
      <c r="F41" s="516"/>
    </row>
    <row r="42" spans="2:6" ht="19.5" customHeight="1" x14ac:dyDescent="0.45">
      <c r="B42" s="514"/>
      <c r="C42" s="325" t="str">
        <f>IF(B42="", "", VLOOKUP(B42,計算シート!$B$20:$D$100,2,FALSE))</f>
        <v/>
      </c>
      <c r="D42" s="326" t="str">
        <f>IF(B42="", "", VLOOKUP(B42,計算シート!$B$20:$M$100,4,FALSE))</f>
        <v/>
      </c>
      <c r="E42" s="515"/>
      <c r="F42" s="516"/>
    </row>
    <row r="43" spans="2:6" ht="19.5" customHeight="1" x14ac:dyDescent="0.45">
      <c r="B43" s="514"/>
      <c r="C43" s="325" t="str">
        <f>IF(B43="", "", VLOOKUP(B43,計算シート!$B$20:$D$100,2,FALSE))</f>
        <v/>
      </c>
      <c r="D43" s="326" t="str">
        <f>IF(B43="", "", VLOOKUP(B43,計算シート!$B$20:$M$100,4,FALSE))</f>
        <v/>
      </c>
      <c r="E43" s="515"/>
      <c r="F43" s="516"/>
    </row>
    <row r="44" spans="2:6" ht="19.5" customHeight="1" x14ac:dyDescent="0.45">
      <c r="B44" s="514"/>
      <c r="C44" s="325" t="str">
        <f>IF(B44="", "", VLOOKUP(B44,計算シート!$B$20:$D$100,2,FALSE))</f>
        <v/>
      </c>
      <c r="D44" s="326" t="str">
        <f>IF(B44="", "", VLOOKUP(B44,計算シート!$B$20:$M$100,4,FALSE))</f>
        <v/>
      </c>
      <c r="E44" s="515"/>
      <c r="F44" s="516"/>
    </row>
    <row r="45" spans="2:6" ht="19.5" customHeight="1" x14ac:dyDescent="0.45">
      <c r="B45" s="514"/>
      <c r="C45" s="325" t="str">
        <f>IF(B45="", "", VLOOKUP(B45,計算シート!$B$20:$D$100,2,FALSE))</f>
        <v/>
      </c>
      <c r="D45" s="326" t="str">
        <f>IF(B45="", "", VLOOKUP(B45,計算シート!$B$20:$M$100,4,FALSE))</f>
        <v/>
      </c>
      <c r="E45" s="515"/>
      <c r="F45" s="516"/>
    </row>
    <row r="46" spans="2:6" ht="19.5" customHeight="1" x14ac:dyDescent="0.45">
      <c r="B46" s="514"/>
      <c r="C46" s="325" t="str">
        <f>IF(B46="", "", VLOOKUP(B46,計算シート!$B$20:$D$100,2,FALSE))</f>
        <v/>
      </c>
      <c r="D46" s="326" t="str">
        <f>IF(B46="", "", VLOOKUP(B46,計算シート!$B$20:$M$100,4,FALSE))</f>
        <v/>
      </c>
      <c r="E46" s="515"/>
      <c r="F46" s="516"/>
    </row>
    <row r="47" spans="2:6" ht="19.5" customHeight="1" x14ac:dyDescent="0.45">
      <c r="B47" s="514"/>
      <c r="C47" s="325" t="str">
        <f>IF(B47="", "", VLOOKUP(B47,計算シート!$B$20:$D$100,2,FALSE))</f>
        <v/>
      </c>
      <c r="D47" s="326" t="str">
        <f>IF(B47="", "", VLOOKUP(B47,計算シート!$B$20:$M$100,4,FALSE))</f>
        <v/>
      </c>
      <c r="E47" s="515"/>
      <c r="F47" s="516"/>
    </row>
    <row r="48" spans="2:6" ht="19.5" customHeight="1" x14ac:dyDescent="0.45">
      <c r="B48" s="514"/>
      <c r="C48" s="325" t="str">
        <f>IF(B48="", "", VLOOKUP(B48,計算シート!$B$20:$D$100,2,FALSE))</f>
        <v/>
      </c>
      <c r="D48" s="326" t="str">
        <f>IF(B48="", "", VLOOKUP(B48,計算シート!$B$20:$M$100,4,FALSE))</f>
        <v/>
      </c>
      <c r="E48" s="515"/>
      <c r="F48" s="516"/>
    </row>
    <row r="49" spans="2:6" ht="19.5" customHeight="1" x14ac:dyDescent="0.45">
      <c r="B49" s="514"/>
      <c r="C49" s="325" t="str">
        <f>IF(B49="", "", VLOOKUP(B49,計算シート!$B$20:$D$100,2,FALSE))</f>
        <v/>
      </c>
      <c r="D49" s="326" t="str">
        <f>IF(B49="", "", VLOOKUP(B49,計算シート!$B$20:$M$100,4,FALSE))</f>
        <v/>
      </c>
      <c r="E49" s="515"/>
      <c r="F49" s="516"/>
    </row>
    <row r="50" spans="2:6" ht="19.5" customHeight="1" x14ac:dyDescent="0.45">
      <c r="B50" s="514"/>
      <c r="C50" s="325" t="str">
        <f>IF(B50="", "", VLOOKUP(B50,計算シート!$B$20:$D$100,2,FALSE))</f>
        <v/>
      </c>
      <c r="D50" s="326" t="str">
        <f>IF(B50="", "", VLOOKUP(B50,計算シート!$B$20:$M$100,4,FALSE))</f>
        <v/>
      </c>
      <c r="E50" s="515"/>
      <c r="F50" s="516"/>
    </row>
    <row r="51" spans="2:6" ht="19.5" customHeight="1" x14ac:dyDescent="0.45">
      <c r="B51" s="514"/>
      <c r="C51" s="325" t="str">
        <f>IF(B51="", "", VLOOKUP(B51,計算シート!$B$20:$D$100,2,FALSE))</f>
        <v/>
      </c>
      <c r="D51" s="326" t="str">
        <f>IF(B51="", "", VLOOKUP(B51,計算シート!$B$20:$M$100,4,FALSE))</f>
        <v/>
      </c>
      <c r="E51" s="515"/>
      <c r="F51" s="516"/>
    </row>
    <row r="52" spans="2:6" ht="19.5" customHeight="1" x14ac:dyDescent="0.45">
      <c r="B52" s="514"/>
      <c r="C52" s="325" t="str">
        <f>IF(B52="", "", VLOOKUP(B52,計算シート!$B$20:$D$100,2,FALSE))</f>
        <v/>
      </c>
      <c r="D52" s="326" t="str">
        <f>IF(B52="", "", VLOOKUP(B52,計算シート!$B$20:$M$100,4,FALSE))</f>
        <v/>
      </c>
      <c r="E52" s="515"/>
      <c r="F52" s="516"/>
    </row>
    <row r="53" spans="2:6" ht="19.5" customHeight="1" x14ac:dyDescent="0.45">
      <c r="B53" s="514"/>
      <c r="C53" s="325" t="str">
        <f>IF(B53="", "", VLOOKUP(B53,計算シート!$B$20:$D$100,2,FALSE))</f>
        <v/>
      </c>
      <c r="D53" s="326" t="str">
        <f>IF(B53="", "", VLOOKUP(B53,計算シート!$B$20:$M$100,4,FALSE))</f>
        <v/>
      </c>
      <c r="E53" s="515"/>
      <c r="F53" s="516"/>
    </row>
    <row r="54" spans="2:6" ht="19.5" customHeight="1" x14ac:dyDescent="0.45">
      <c r="B54" s="514"/>
      <c r="C54" s="325" t="str">
        <f>IF(B54="", "", VLOOKUP(B54,計算シート!$B$20:$D$100,2,FALSE))</f>
        <v/>
      </c>
      <c r="D54" s="326" t="str">
        <f>IF(B54="", "", VLOOKUP(B54,計算シート!$B$20:$M$100,4,FALSE))</f>
        <v/>
      </c>
      <c r="E54" s="515"/>
      <c r="F54" s="516"/>
    </row>
    <row r="55" spans="2:6" ht="19.5" customHeight="1" x14ac:dyDescent="0.45">
      <c r="B55" s="514"/>
      <c r="C55" s="325" t="str">
        <f>IF(B55="", "", VLOOKUP(B55,計算シート!$B$20:$D$100,2,FALSE))</f>
        <v/>
      </c>
      <c r="D55" s="326" t="str">
        <f>IF(B55="", "", VLOOKUP(B55,計算シート!$B$20:$M$100,4,FALSE))</f>
        <v/>
      </c>
      <c r="E55" s="515"/>
      <c r="F55" s="516"/>
    </row>
    <row r="56" spans="2:6" ht="19.5" customHeight="1" x14ac:dyDescent="0.45">
      <c r="B56" s="514"/>
      <c r="C56" s="325" t="str">
        <f>IF(B56="", "", VLOOKUP(B56,計算シート!$B$20:$D$100,2,FALSE))</f>
        <v/>
      </c>
      <c r="D56" s="326" t="str">
        <f>IF(B56="", "", VLOOKUP(B56,計算シート!$B$20:$M$100,4,FALSE))</f>
        <v/>
      </c>
      <c r="E56" s="515"/>
      <c r="F56" s="516"/>
    </row>
    <row r="57" spans="2:6" ht="19.5" customHeight="1" x14ac:dyDescent="0.45">
      <c r="B57" s="514"/>
      <c r="C57" s="325" t="str">
        <f>IF(B57="", "", VLOOKUP(B57,計算シート!$B$20:$D$100,2,FALSE))</f>
        <v/>
      </c>
      <c r="D57" s="326" t="str">
        <f>IF(B57="", "", VLOOKUP(B57,計算シート!$B$20:$M$100,4,FALSE))</f>
        <v/>
      </c>
      <c r="E57" s="515"/>
      <c r="F57" s="516"/>
    </row>
    <row r="58" spans="2:6" ht="19.5" customHeight="1" x14ac:dyDescent="0.45">
      <c r="B58" s="514"/>
      <c r="C58" s="325" t="str">
        <f>IF(B58="", "", VLOOKUP(B58,計算シート!$B$20:$D$100,2,FALSE))</f>
        <v/>
      </c>
      <c r="D58" s="326" t="str">
        <f>IF(B58="", "", VLOOKUP(B58,計算シート!$B$20:$M$100,4,FALSE))</f>
        <v/>
      </c>
      <c r="E58" s="515"/>
      <c r="F58" s="516"/>
    </row>
    <row r="59" spans="2:6" ht="19.5" customHeight="1" x14ac:dyDescent="0.45">
      <c r="B59" s="514"/>
      <c r="C59" s="325" t="str">
        <f>IF(B59="", "", VLOOKUP(B59,計算シート!$B$20:$D$100,2,FALSE))</f>
        <v/>
      </c>
      <c r="D59" s="326" t="str">
        <f>IF(B59="", "", VLOOKUP(B59,計算シート!$B$20:$M$100,4,FALSE))</f>
        <v/>
      </c>
      <c r="E59" s="515"/>
      <c r="F59" s="516"/>
    </row>
    <row r="60" spans="2:6" ht="19.5" customHeight="1" x14ac:dyDescent="0.45">
      <c r="B60" s="514"/>
      <c r="C60" s="325" t="str">
        <f>IF(B60="", "", VLOOKUP(B60,計算シート!$B$20:$D$100,2,FALSE))</f>
        <v/>
      </c>
      <c r="D60" s="326" t="str">
        <f>IF(B60="", "", VLOOKUP(B60,計算シート!$B$20:$M$100,4,FALSE))</f>
        <v/>
      </c>
      <c r="E60" s="515"/>
      <c r="F60" s="516"/>
    </row>
    <row r="61" spans="2:6" ht="19.5" customHeight="1" x14ac:dyDescent="0.45">
      <c r="B61" s="514"/>
      <c r="C61" s="325" t="str">
        <f>IF(B61="", "", VLOOKUP(B61,計算シート!$B$20:$D$100,2,FALSE))</f>
        <v/>
      </c>
      <c r="D61" s="326" t="str">
        <f>IF(B61="", "", VLOOKUP(B61,計算シート!$B$20:$M$100,4,FALSE))</f>
        <v/>
      </c>
      <c r="E61" s="515"/>
      <c r="F61" s="516"/>
    </row>
    <row r="62" spans="2:6" ht="19.5" customHeight="1" x14ac:dyDescent="0.45">
      <c r="B62" s="514"/>
      <c r="C62" s="325" t="str">
        <f>IF(B62="", "", VLOOKUP(B62,計算シート!$B$20:$D$100,2,FALSE))</f>
        <v/>
      </c>
      <c r="D62" s="326" t="str">
        <f>IF(B62="", "", VLOOKUP(B62,計算シート!$B$20:$M$100,4,FALSE))</f>
        <v/>
      </c>
      <c r="E62" s="515"/>
      <c r="F62" s="516"/>
    </row>
    <row r="63" spans="2:6" ht="19.5" customHeight="1" x14ac:dyDescent="0.45">
      <c r="B63" s="514"/>
      <c r="C63" s="325" t="str">
        <f>IF(B63="", "", VLOOKUP(B63,計算シート!$B$20:$D$100,2,FALSE))</f>
        <v/>
      </c>
      <c r="D63" s="326" t="str">
        <f>IF(B63="", "", VLOOKUP(B63,計算シート!$B$20:$M$100,4,FALSE))</f>
        <v/>
      </c>
      <c r="E63" s="515"/>
      <c r="F63" s="516"/>
    </row>
    <row r="64" spans="2:6" ht="19.5" customHeight="1" x14ac:dyDescent="0.45">
      <c r="B64" s="514"/>
      <c r="C64" s="325" t="str">
        <f>IF(B64="", "", VLOOKUP(B64,計算シート!$B$20:$D$100,2,FALSE))</f>
        <v/>
      </c>
      <c r="D64" s="326" t="str">
        <f>IF(B64="", "", VLOOKUP(B64,計算シート!$B$20:$M$100,4,FALSE))</f>
        <v/>
      </c>
      <c r="E64" s="515"/>
      <c r="F64" s="516"/>
    </row>
    <row r="65" spans="2:6" ht="19.5" customHeight="1" x14ac:dyDescent="0.45">
      <c r="B65" s="514"/>
      <c r="C65" s="325" t="str">
        <f>IF(B65="", "", VLOOKUP(B65,計算シート!$B$20:$D$100,2,FALSE))</f>
        <v/>
      </c>
      <c r="D65" s="326" t="str">
        <f>IF(B65="", "", VLOOKUP(B65,計算シート!$B$20:$M$100,4,FALSE))</f>
        <v/>
      </c>
      <c r="E65" s="515"/>
      <c r="F65" s="516"/>
    </row>
    <row r="66" spans="2:6" ht="19.5" customHeight="1" x14ac:dyDescent="0.45">
      <c r="B66" s="514"/>
      <c r="C66" s="325" t="str">
        <f>IF(B66="", "", VLOOKUP(B66,計算シート!$B$20:$D$100,2,FALSE))</f>
        <v/>
      </c>
      <c r="D66" s="326" t="str">
        <f>IF(B66="", "", VLOOKUP(B66,計算シート!$B$20:$M$100,4,FALSE))</f>
        <v/>
      </c>
      <c r="E66" s="515"/>
      <c r="F66" s="516"/>
    </row>
    <row r="67" spans="2:6" ht="19.5" customHeight="1" x14ac:dyDescent="0.45">
      <c r="B67" s="514"/>
      <c r="C67" s="325" t="str">
        <f>IF(B67="", "", VLOOKUP(B67,計算シート!$B$20:$D$100,2,FALSE))</f>
        <v/>
      </c>
      <c r="D67" s="326" t="str">
        <f>IF(B67="", "", VLOOKUP(B67,計算シート!$B$20:$M$100,4,FALSE))</f>
        <v/>
      </c>
      <c r="E67" s="515"/>
      <c r="F67" s="516"/>
    </row>
    <row r="68" spans="2:6" ht="19.5" customHeight="1" x14ac:dyDescent="0.45">
      <c r="B68" s="514"/>
      <c r="C68" s="325" t="str">
        <f>IF(B68="", "", VLOOKUP(B68,計算シート!$B$20:$D$100,2,FALSE))</f>
        <v/>
      </c>
      <c r="D68" s="326" t="str">
        <f>IF(B68="", "", VLOOKUP(B68,計算シート!$B$20:$M$100,4,FALSE))</f>
        <v/>
      </c>
      <c r="E68" s="515"/>
      <c r="F68" s="516"/>
    </row>
    <row r="69" spans="2:6" ht="19.5" customHeight="1" x14ac:dyDescent="0.45">
      <c r="B69" s="514"/>
      <c r="C69" s="325" t="str">
        <f>IF(B69="", "", VLOOKUP(B69,計算シート!$B$20:$D$100,2,FALSE))</f>
        <v/>
      </c>
      <c r="D69" s="326" t="str">
        <f>IF(B69="", "", VLOOKUP(B69,計算シート!$B$20:$M$100,4,FALSE))</f>
        <v/>
      </c>
      <c r="E69" s="515"/>
      <c r="F69" s="516"/>
    </row>
    <row r="70" spans="2:6" ht="19.5" customHeight="1" x14ac:dyDescent="0.45">
      <c r="B70" s="514"/>
      <c r="C70" s="325" t="str">
        <f>IF(B70="", "", VLOOKUP(B70,計算シート!$B$20:$D$100,2,FALSE))</f>
        <v/>
      </c>
      <c r="D70" s="326" t="str">
        <f>IF(B70="", "", VLOOKUP(B70,計算シート!$B$20:$M$100,4,FALSE))</f>
        <v/>
      </c>
      <c r="E70" s="515"/>
      <c r="F70" s="516"/>
    </row>
    <row r="71" spans="2:6" ht="19.5" customHeight="1" x14ac:dyDescent="0.45">
      <c r="B71" s="514"/>
      <c r="C71" s="325" t="str">
        <f>IF(B71="", "", VLOOKUP(B71,計算シート!$B$20:$D$100,2,FALSE))</f>
        <v/>
      </c>
      <c r="D71" s="326" t="str">
        <f>IF(B71="", "", VLOOKUP(B71,計算シート!$B$20:$M$100,4,FALSE))</f>
        <v/>
      </c>
      <c r="E71" s="515"/>
      <c r="F71" s="516"/>
    </row>
    <row r="72" spans="2:6" ht="19.5" customHeight="1" x14ac:dyDescent="0.45">
      <c r="B72" s="514"/>
      <c r="C72" s="325" t="str">
        <f>IF(B72="", "", VLOOKUP(B72,計算シート!$B$20:$D$100,2,FALSE))</f>
        <v/>
      </c>
      <c r="D72" s="326" t="str">
        <f>IF(B72="", "", VLOOKUP(B72,計算シート!$B$20:$M$100,4,FALSE))</f>
        <v/>
      </c>
      <c r="E72" s="515"/>
      <c r="F72" s="516"/>
    </row>
    <row r="73" spans="2:6" ht="19.5" customHeight="1" x14ac:dyDescent="0.45">
      <c r="B73" s="514"/>
      <c r="C73" s="325" t="str">
        <f>IF(B73="", "", VLOOKUP(B73,計算シート!$B$20:$D$100,2,FALSE))</f>
        <v/>
      </c>
      <c r="D73" s="326" t="str">
        <f>IF(B73="", "", VLOOKUP(B73,計算シート!$B$20:$M$100,4,FALSE))</f>
        <v/>
      </c>
      <c r="E73" s="515"/>
      <c r="F73" s="516"/>
    </row>
    <row r="74" spans="2:6" ht="19.5" customHeight="1" x14ac:dyDescent="0.45">
      <c r="B74" s="514"/>
      <c r="C74" s="325" t="str">
        <f>IF(B74="", "", VLOOKUP(B74,計算シート!$B$20:$D$100,2,FALSE))</f>
        <v/>
      </c>
      <c r="D74" s="326" t="str">
        <f>IF(B74="", "", VLOOKUP(B74,計算シート!$B$20:$M$100,4,FALSE))</f>
        <v/>
      </c>
      <c r="E74" s="515"/>
      <c r="F74" s="516"/>
    </row>
    <row r="75" spans="2:6" ht="19.5" customHeight="1" x14ac:dyDescent="0.45">
      <c r="B75" s="514"/>
      <c r="C75" s="325" t="str">
        <f>IF(B75="", "", VLOOKUP(B75,計算シート!$B$20:$D$100,2,FALSE))</f>
        <v/>
      </c>
      <c r="D75" s="326" t="str">
        <f>IF(B75="", "", VLOOKUP(B75,計算シート!$B$20:$M$100,4,FALSE))</f>
        <v/>
      </c>
      <c r="E75" s="515"/>
      <c r="F75" s="516"/>
    </row>
    <row r="76" spans="2:6" ht="19.5" customHeight="1" x14ac:dyDescent="0.45">
      <c r="B76" s="514"/>
      <c r="C76" s="325" t="str">
        <f>IF(B76="", "", VLOOKUP(B76,計算シート!$B$20:$D$100,2,FALSE))</f>
        <v/>
      </c>
      <c r="D76" s="326" t="str">
        <f>IF(B76="", "", VLOOKUP(B76,計算シート!$B$20:$M$100,4,FALSE))</f>
        <v/>
      </c>
      <c r="E76" s="515"/>
      <c r="F76" s="516"/>
    </row>
    <row r="77" spans="2:6" ht="19.5" customHeight="1" x14ac:dyDescent="0.45">
      <c r="B77" s="514"/>
      <c r="C77" s="325" t="str">
        <f>IF(B77="", "", VLOOKUP(B77,計算シート!$B$20:$D$100,2,FALSE))</f>
        <v/>
      </c>
      <c r="D77" s="326" t="str">
        <f>IF(B77="", "", VLOOKUP(B77,計算シート!$B$20:$M$100,4,FALSE))</f>
        <v/>
      </c>
      <c r="E77" s="515"/>
      <c r="F77" s="516"/>
    </row>
    <row r="78" spans="2:6" ht="19.5" customHeight="1" x14ac:dyDescent="0.45">
      <c r="B78" s="514"/>
      <c r="C78" s="325" t="str">
        <f>IF(B78="", "", VLOOKUP(B78,計算シート!$B$20:$D$100,2,FALSE))</f>
        <v/>
      </c>
      <c r="D78" s="326" t="str">
        <f>IF(B78="", "", VLOOKUP(B78,計算シート!$B$20:$M$100,4,FALSE))</f>
        <v/>
      </c>
      <c r="E78" s="515"/>
      <c r="F78" s="516"/>
    </row>
    <row r="79" spans="2:6" ht="19.5" customHeight="1" x14ac:dyDescent="0.45">
      <c r="B79" s="514"/>
      <c r="C79" s="325" t="str">
        <f>IF(B79="", "", VLOOKUP(B79,計算シート!$B$20:$D$100,2,FALSE))</f>
        <v/>
      </c>
      <c r="D79" s="326" t="str">
        <f>IF(B79="", "", VLOOKUP(B79,計算シート!$B$20:$M$100,4,FALSE))</f>
        <v/>
      </c>
      <c r="E79" s="515"/>
      <c r="F79" s="516"/>
    </row>
    <row r="80" spans="2:6" ht="19.5" customHeight="1" x14ac:dyDescent="0.45">
      <c r="B80" s="514"/>
      <c r="C80" s="325" t="str">
        <f>IF(B80="", "", VLOOKUP(B80,計算シート!$B$20:$D$100,2,FALSE))</f>
        <v/>
      </c>
      <c r="D80" s="326" t="str">
        <f>IF(B80="", "", VLOOKUP(B80,計算シート!$B$20:$M$100,4,FALSE))</f>
        <v/>
      </c>
      <c r="E80" s="515"/>
      <c r="F80" s="516"/>
    </row>
    <row r="81" spans="2:6" ht="19.5" customHeight="1" x14ac:dyDescent="0.45">
      <c r="B81" s="514"/>
      <c r="C81" s="325" t="str">
        <f>IF(B81="", "", VLOOKUP(B81,計算シート!$B$20:$D$100,2,FALSE))</f>
        <v/>
      </c>
      <c r="D81" s="326" t="str">
        <f>IF(B81="", "", VLOOKUP(B81,計算シート!$B$20:$M$100,4,FALSE))</f>
        <v/>
      </c>
      <c r="E81" s="515"/>
      <c r="F81" s="516"/>
    </row>
    <row r="82" spans="2:6" ht="19.5" customHeight="1" x14ac:dyDescent="0.45">
      <c r="B82" s="514"/>
      <c r="C82" s="325" t="str">
        <f>IF(B82="", "", VLOOKUP(B82,計算シート!$B$20:$D$100,2,FALSE))</f>
        <v/>
      </c>
      <c r="D82" s="326" t="str">
        <f>IF(B82="", "", VLOOKUP(B82,計算シート!$B$20:$M$100,4,FALSE))</f>
        <v/>
      </c>
      <c r="E82" s="515"/>
      <c r="F82" s="516"/>
    </row>
    <row r="83" spans="2:6" ht="19.5" customHeight="1" x14ac:dyDescent="0.45">
      <c r="B83" s="514"/>
      <c r="C83" s="325" t="str">
        <f>IF(B83="", "", VLOOKUP(B83,計算シート!$B$20:$D$100,2,FALSE))</f>
        <v/>
      </c>
      <c r="D83" s="326" t="str">
        <f>IF(B83="", "", VLOOKUP(B83,計算シート!$B$20:$M$100,4,FALSE))</f>
        <v/>
      </c>
      <c r="E83" s="515"/>
      <c r="F83" s="516"/>
    </row>
    <row r="84" spans="2:6" ht="19.5" customHeight="1" x14ac:dyDescent="0.45">
      <c r="B84" s="514"/>
      <c r="C84" s="325" t="str">
        <f>IF(B84="", "", VLOOKUP(B84,計算シート!$B$20:$D$100,2,FALSE))</f>
        <v/>
      </c>
      <c r="D84" s="326" t="str">
        <f>IF(B84="", "", VLOOKUP(B84,計算シート!$B$20:$M$100,4,FALSE))</f>
        <v/>
      </c>
      <c r="E84" s="515"/>
      <c r="F84" s="516"/>
    </row>
    <row r="85" spans="2:6" ht="19.5" customHeight="1" x14ac:dyDescent="0.45">
      <c r="B85" s="514"/>
      <c r="C85" s="325" t="str">
        <f>IF(B85="", "", VLOOKUP(B85,計算シート!$B$20:$D$100,2,FALSE))</f>
        <v/>
      </c>
      <c r="D85" s="326" t="str">
        <f>IF(B85="", "", VLOOKUP(B85,計算シート!$B$20:$M$100,4,FALSE))</f>
        <v/>
      </c>
      <c r="E85" s="515"/>
      <c r="F85" s="516"/>
    </row>
    <row r="86" spans="2:6" ht="19.5" customHeight="1" x14ac:dyDescent="0.45">
      <c r="B86" s="514"/>
      <c r="C86" s="325" t="str">
        <f>IF(B86="", "", VLOOKUP(B86,計算シート!$B$20:$D$100,2,FALSE))</f>
        <v/>
      </c>
      <c r="D86" s="326" t="str">
        <f>IF(B86="", "", VLOOKUP(B86,計算シート!$B$20:$M$100,4,FALSE))</f>
        <v/>
      </c>
      <c r="E86" s="515"/>
      <c r="F86" s="516"/>
    </row>
    <row r="87" spans="2:6" ht="19.5" customHeight="1" x14ac:dyDescent="0.45">
      <c r="B87" s="514"/>
      <c r="C87" s="325" t="str">
        <f>IF(B87="", "", VLOOKUP(B87,計算シート!$B$20:$D$100,2,FALSE))</f>
        <v/>
      </c>
      <c r="D87" s="326" t="str">
        <f>IF(B87="", "", VLOOKUP(B87,計算シート!$B$20:$M$100,4,FALSE))</f>
        <v/>
      </c>
      <c r="E87" s="515"/>
      <c r="F87" s="516"/>
    </row>
    <row r="88" spans="2:6" ht="19.5" customHeight="1" x14ac:dyDescent="0.45">
      <c r="B88" s="514"/>
      <c r="C88" s="325" t="str">
        <f>IF(B88="", "", VLOOKUP(B88,計算シート!$B$20:$D$100,2,FALSE))</f>
        <v/>
      </c>
      <c r="D88" s="326" t="str">
        <f>IF(B88="", "", VLOOKUP(B88,計算シート!$B$20:$M$100,4,FALSE))</f>
        <v/>
      </c>
      <c r="E88" s="515"/>
      <c r="F88" s="516"/>
    </row>
    <row r="89" spans="2:6" ht="19.5" customHeight="1" x14ac:dyDescent="0.45">
      <c r="B89" s="514"/>
      <c r="C89" s="325" t="str">
        <f>IF(B89="", "", VLOOKUP(B89,計算シート!$B$20:$D$100,2,FALSE))</f>
        <v/>
      </c>
      <c r="D89" s="326" t="str">
        <f>IF(B89="", "", VLOOKUP(B89,計算シート!$B$20:$M$100,4,FALSE))</f>
        <v/>
      </c>
      <c r="E89" s="515"/>
      <c r="F89" s="516"/>
    </row>
    <row r="90" spans="2:6" ht="19.5" customHeight="1" x14ac:dyDescent="0.45">
      <c r="B90" s="514"/>
      <c r="C90" s="325" t="str">
        <f>IF(B90="", "", VLOOKUP(B90,計算シート!$B$20:$D$100,2,FALSE))</f>
        <v/>
      </c>
      <c r="D90" s="326" t="str">
        <f>IF(B90="", "", VLOOKUP(B90,計算シート!$B$20:$M$100,4,FALSE))</f>
        <v/>
      </c>
      <c r="E90" s="515"/>
      <c r="F90" s="516"/>
    </row>
    <row r="91" spans="2:6" ht="19.5" customHeight="1" x14ac:dyDescent="0.45">
      <c r="B91" s="514"/>
      <c r="C91" s="325" t="str">
        <f>IF(B91="", "", VLOOKUP(B91,計算シート!$B$20:$D$100,2,FALSE))</f>
        <v/>
      </c>
      <c r="D91" s="326" t="str">
        <f>IF(B91="", "", VLOOKUP(B91,計算シート!$B$20:$M$100,4,FALSE))</f>
        <v/>
      </c>
      <c r="E91" s="515"/>
      <c r="F91" s="516"/>
    </row>
    <row r="92" spans="2:6" ht="19.5" customHeight="1" x14ac:dyDescent="0.45">
      <c r="B92" s="514"/>
      <c r="C92" s="325" t="str">
        <f>IF(B92="", "", VLOOKUP(B92,計算シート!$B$20:$D$100,2,FALSE))</f>
        <v/>
      </c>
      <c r="D92" s="326" t="str">
        <f>IF(B92="", "", VLOOKUP(B92,計算シート!$B$20:$M$100,4,FALSE))</f>
        <v/>
      </c>
      <c r="E92" s="515"/>
      <c r="F92" s="516"/>
    </row>
    <row r="93" spans="2:6" ht="19.5" customHeight="1" x14ac:dyDescent="0.45">
      <c r="B93" s="514"/>
      <c r="C93" s="325" t="str">
        <f>IF(B93="", "", VLOOKUP(B93,計算シート!$B$20:$D$100,2,FALSE))</f>
        <v/>
      </c>
      <c r="D93" s="326" t="str">
        <f>IF(B93="", "", VLOOKUP(B93,計算シート!$B$20:$M$100,4,FALSE))</f>
        <v/>
      </c>
      <c r="E93" s="515"/>
      <c r="F93" s="516"/>
    </row>
    <row r="94" spans="2:6" ht="19.5" customHeight="1" x14ac:dyDescent="0.45">
      <c r="B94" s="514"/>
      <c r="C94" s="325" t="str">
        <f>IF(B94="", "", VLOOKUP(B94,計算シート!$B$20:$D$100,2,FALSE))</f>
        <v/>
      </c>
      <c r="D94" s="326" t="str">
        <f>IF(B94="", "", VLOOKUP(B94,計算シート!$B$20:$M$100,4,FALSE))</f>
        <v/>
      </c>
      <c r="E94" s="515"/>
      <c r="F94" s="516"/>
    </row>
    <row r="95" spans="2:6" ht="19.5" customHeight="1" x14ac:dyDescent="0.45">
      <c r="B95" s="514"/>
      <c r="C95" s="325" t="str">
        <f>IF(B95="", "", VLOOKUP(B95,計算シート!$B$20:$D$100,2,FALSE))</f>
        <v/>
      </c>
      <c r="D95" s="326" t="str">
        <f>IF(B95="", "", VLOOKUP(B95,計算シート!$B$20:$M$100,4,FALSE))</f>
        <v/>
      </c>
      <c r="E95" s="515"/>
      <c r="F95" s="516"/>
    </row>
    <row r="96" spans="2:6" ht="19.5" customHeight="1" x14ac:dyDescent="0.45">
      <c r="B96" s="514"/>
      <c r="C96" s="325" t="str">
        <f>IF(B96="", "", VLOOKUP(B96,計算シート!$B$20:$D$100,2,FALSE))</f>
        <v/>
      </c>
      <c r="D96" s="326" t="str">
        <f>IF(B96="", "", VLOOKUP(B96,計算シート!$B$20:$M$100,4,FALSE))</f>
        <v/>
      </c>
      <c r="E96" s="515"/>
      <c r="F96" s="516"/>
    </row>
    <row r="97" spans="2:6" ht="19.5" customHeight="1" x14ac:dyDescent="0.45">
      <c r="B97" s="514"/>
      <c r="C97" s="325" t="str">
        <f>IF(B97="", "", VLOOKUP(B97,計算シート!$B$20:$D$100,2,FALSE))</f>
        <v/>
      </c>
      <c r="D97" s="326" t="str">
        <f>IF(B97="", "", VLOOKUP(B97,計算シート!$B$20:$M$100,4,FALSE))</f>
        <v/>
      </c>
      <c r="E97" s="515"/>
      <c r="F97" s="516"/>
    </row>
    <row r="98" spans="2:6" ht="19.5" customHeight="1" x14ac:dyDescent="0.45">
      <c r="B98" s="514"/>
      <c r="C98" s="325" t="str">
        <f>IF(B98="", "", VLOOKUP(B98,計算シート!$B$20:$D$100,2,FALSE))</f>
        <v/>
      </c>
      <c r="D98" s="326" t="str">
        <f>IF(B98="", "", VLOOKUP(B98,計算シート!$B$20:$M$100,4,FALSE))</f>
        <v/>
      </c>
      <c r="E98" s="515"/>
      <c r="F98" s="516"/>
    </row>
    <row r="99" spans="2:6" ht="19.5" customHeight="1" x14ac:dyDescent="0.45">
      <c r="B99" s="514"/>
      <c r="C99" s="325" t="str">
        <f>IF(B99="", "", VLOOKUP(B99,計算シート!$B$20:$D$100,2,FALSE))</f>
        <v/>
      </c>
      <c r="D99" s="326" t="str">
        <f>IF(B99="", "", VLOOKUP(B99,計算シート!$B$20:$M$100,4,FALSE))</f>
        <v/>
      </c>
      <c r="E99" s="515"/>
      <c r="F99" s="516"/>
    </row>
    <row r="100" spans="2:6" ht="19.5" customHeight="1" x14ac:dyDescent="0.45">
      <c r="B100" s="514"/>
      <c r="C100" s="325" t="str">
        <f>IF(B100="", "", VLOOKUP(B100,計算シート!$B$20:$D$100,2,FALSE))</f>
        <v/>
      </c>
      <c r="D100" s="326" t="str">
        <f>IF(B100="", "", VLOOKUP(B100,計算シート!$B$20:$M$100,4,FALSE))</f>
        <v/>
      </c>
      <c r="E100" s="515"/>
      <c r="F100" s="516"/>
    </row>
  </sheetData>
  <sheetProtection password="C3B3" sheet="1" objects="1" scenarios="1"/>
  <mergeCells count="1">
    <mergeCell ref="B2:F2"/>
  </mergeCells>
  <phoneticPr fontId="11"/>
  <pageMargins left="0.7" right="0.7" top="0.75" bottom="0.75" header="0.3" footer="0.3"/>
  <pageSetup paperSize="9" scale="94" fitToHeight="0" orientation="landscape" r:id="rId1"/>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14:formula1>
            <xm:f>選択肢!$I$4:$I$10</xm:f>
          </x14:formula1>
          <xm:sqref>F5:F100</xm:sqref>
        </x14:dataValidation>
        <x14:dataValidation type="list" allowBlank="1" showInputMessage="1" showErrorMessage="1">
          <x14:formula1>
            <xm:f>選択肢!$H$4:$H$24</xm:f>
          </x14:formula1>
          <xm:sqref>E5:E100</xm:sqref>
        </x14:dataValidation>
      </x14:dataValidations>
    </ext>
  </extLs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pageSetUpPr fitToPage="1"/>
  </sheetPr>
  <dimension ref="A1:FX70"/>
  <sheetViews>
    <sheetView zoomScale="80" zoomScaleNormal="80" workbookViewId="0">
      <pane xSplit="10530" activePane="topRight"/>
      <selection activeCell="AL2" sqref="AL2"/>
      <selection pane="topRight" activeCell="AD20" sqref="AD20"/>
    </sheetView>
  </sheetViews>
  <sheetFormatPr defaultRowHeight="18.75" x14ac:dyDescent="0.45"/>
  <cols>
    <col min="1" max="1" width="6.5" style="20" customWidth="1"/>
    <col min="2" max="2" width="9.125" style="94" customWidth="1"/>
    <col min="3" max="3" width="23.5" customWidth="1"/>
    <col min="4" max="4" width="13.625" customWidth="1"/>
    <col min="5" max="5" width="19" style="18" customWidth="1"/>
    <col min="7" max="7" width="4.5" style="97" customWidth="1"/>
    <col min="8" max="8" width="11.75" customWidth="1"/>
    <col min="14" max="14" width="11.125" customWidth="1"/>
    <col min="15" max="15" width="4.5" style="97" customWidth="1"/>
    <col min="16" max="18" width="11.125" style="97" customWidth="1"/>
    <col min="19" max="19" width="7.375" style="97" customWidth="1"/>
    <col min="20" max="20" width="11.125" style="97" customWidth="1"/>
    <col min="22" max="22" width="9" style="6" customWidth="1"/>
    <col min="23" max="27" width="8.75" style="6" customWidth="1"/>
    <col min="28" max="28" width="10" style="18" bestFit="1" customWidth="1"/>
    <col min="30" max="30" width="5.625" customWidth="1"/>
    <col min="31" max="33" width="6.25" customWidth="1"/>
    <col min="34" max="34" width="5" customWidth="1"/>
    <col min="35" max="35" width="4.75" customWidth="1"/>
    <col min="36" max="37" width="5" customWidth="1"/>
    <col min="38" max="38" width="4.875" customWidth="1"/>
    <col min="39" max="39" width="4.75" customWidth="1"/>
    <col min="40" max="41" width="5" customWidth="1"/>
    <col min="42" max="43" width="9" customWidth="1"/>
    <col min="44" max="44" width="9" style="97" customWidth="1"/>
    <col min="45" max="48" width="9" customWidth="1"/>
    <col min="49" max="50" width="9" style="97" customWidth="1"/>
    <col min="51" max="51" width="9" customWidth="1"/>
    <col min="52" max="52" width="9" style="126" customWidth="1"/>
    <col min="53" max="55" width="5.125" customWidth="1"/>
    <col min="56" max="56" width="5.375" customWidth="1"/>
    <col min="57" max="57" width="5.25" customWidth="1"/>
    <col min="58" max="58" width="5.125" customWidth="1"/>
    <col min="59" max="59" width="6.5" customWidth="1"/>
    <col min="60" max="60" width="9.625" customWidth="1"/>
    <col min="61" max="74" width="5.5" customWidth="1"/>
    <col min="75" max="75" width="9.75" style="113" customWidth="1"/>
    <col min="76" max="78" width="9" customWidth="1"/>
    <col min="79" max="80" width="9" style="97" customWidth="1"/>
    <col min="81" max="81" width="9" customWidth="1"/>
    <col min="82" max="82" width="9" style="126" customWidth="1"/>
    <col min="83" max="83" width="4.125" customWidth="1"/>
    <col min="84" max="88" width="3.75" customWidth="1"/>
    <col min="89" max="89" width="6.25" customWidth="1"/>
    <col min="90" max="90" width="10.5" customWidth="1"/>
    <col min="91" max="91" width="7.5" customWidth="1"/>
    <col min="92" max="92" width="8" customWidth="1"/>
    <col min="93" max="93" width="8.25" customWidth="1"/>
    <col min="94" max="94" width="3.75" customWidth="1"/>
    <col min="95" max="95" width="5.875" customWidth="1"/>
    <col min="96" max="96" width="10.25" customWidth="1"/>
    <col min="97" max="99" width="5.5" customWidth="1"/>
    <col min="100" max="100" width="9.125" customWidth="1"/>
    <col min="101" max="103" width="5.5" customWidth="1"/>
    <col min="104" max="104" width="8.125" customWidth="1"/>
    <col min="105" max="105" width="8.875" style="113" customWidth="1"/>
    <col min="108" max="108" width="6.375" customWidth="1"/>
    <col min="109" max="110" width="5.25" style="1" customWidth="1"/>
    <col min="111" max="111" width="10" bestFit="1" customWidth="1"/>
    <col min="112" max="112" width="10.25" customWidth="1"/>
    <col min="113" max="113" width="10.125" customWidth="1"/>
    <col min="114" max="114" width="6.5" customWidth="1"/>
    <col min="115" max="115" width="6.625" style="1" customWidth="1"/>
    <col min="116" max="118" width="5.25" style="1" customWidth="1"/>
    <col min="119" max="132" width="5.5" customWidth="1"/>
    <col min="133" max="133" width="8.625" style="1" customWidth="1"/>
    <col min="134" max="147" width="5.5" customWidth="1"/>
    <col min="148" max="148" width="18.875" style="1" customWidth="1"/>
    <col min="158" max="159" width="9" style="97"/>
    <col min="164" max="164" width="9" style="97"/>
    <col min="167" max="167" width="9" style="97"/>
    <col min="173" max="173" width="10.25" customWidth="1"/>
    <col min="174" max="174" width="9" style="182"/>
  </cols>
  <sheetData>
    <row r="1" spans="1:174" s="125" customFormat="1" ht="13.5" customHeight="1" thickBot="1" x14ac:dyDescent="0.5">
      <c r="A1" s="131"/>
      <c r="B1" s="132"/>
      <c r="E1" s="133"/>
      <c r="V1" s="134"/>
      <c r="W1" s="134"/>
      <c r="X1" s="134"/>
      <c r="Y1" s="134"/>
      <c r="Z1" s="134"/>
      <c r="AA1" s="134"/>
      <c r="AB1" s="133"/>
      <c r="BW1" s="8"/>
      <c r="DA1" s="8"/>
      <c r="DE1" s="8"/>
      <c r="DF1" s="8"/>
      <c r="DK1" s="8"/>
      <c r="DL1" s="8"/>
      <c r="DM1" s="8"/>
      <c r="DN1" s="8"/>
      <c r="EC1" s="8"/>
      <c r="ER1" s="8"/>
      <c r="FR1" s="181"/>
    </row>
    <row r="2" spans="1:174" s="125" customFormat="1" ht="27.75" customHeight="1" thickBot="1" x14ac:dyDescent="0.5">
      <c r="A2" s="131"/>
      <c r="B2" s="875" t="s">
        <v>1200</v>
      </c>
      <c r="C2" s="875"/>
      <c r="D2" s="135"/>
      <c r="E2" s="133" t="str">
        <f>IF(D2=0,"", "（除草剤）")</f>
        <v/>
      </c>
      <c r="H2" s="125">
        <f>IF(入力シート!E11="製剤: 固体／散布時: 固体", 100, 10)+計算シート!D2</f>
        <v>10</v>
      </c>
      <c r="V2" s="134"/>
      <c r="W2" s="134"/>
      <c r="X2" s="134"/>
      <c r="Y2" s="134"/>
      <c r="Z2" s="134"/>
      <c r="AA2" s="134"/>
      <c r="AB2" s="133"/>
      <c r="BW2" s="8"/>
      <c r="DA2" s="8"/>
      <c r="DE2" s="8"/>
      <c r="DF2" s="8"/>
      <c r="DK2" s="8"/>
      <c r="DL2" s="8"/>
      <c r="DM2" s="8"/>
      <c r="DN2" s="8"/>
      <c r="EC2" s="8"/>
      <c r="ER2" s="8"/>
      <c r="FR2" s="181"/>
    </row>
    <row r="3" spans="1:174" s="125" customFormat="1" ht="20.25" customHeight="1" x14ac:dyDescent="0.45">
      <c r="A3" s="131"/>
      <c r="B3" s="132"/>
      <c r="D3" s="125" t="s">
        <v>1201</v>
      </c>
      <c r="E3" s="133"/>
      <c r="H3" s="125" t="s">
        <v>1321</v>
      </c>
      <c r="V3" s="134"/>
      <c r="W3" s="134"/>
      <c r="X3" s="134"/>
      <c r="Y3" s="134"/>
      <c r="Z3" s="134"/>
      <c r="AA3" s="134"/>
      <c r="AB3" s="133"/>
      <c r="BW3" s="8"/>
      <c r="DA3" s="8"/>
      <c r="DE3" s="8"/>
      <c r="DF3" s="8"/>
      <c r="DK3" s="8"/>
      <c r="DL3" s="8"/>
      <c r="DM3" s="8"/>
      <c r="DN3" s="8"/>
      <c r="EC3" s="8"/>
      <c r="ER3" s="8"/>
      <c r="FR3" s="181"/>
    </row>
    <row r="4" spans="1:174" ht="13.5" hidden="1" customHeight="1" x14ac:dyDescent="0.45"/>
    <row r="5" spans="1:174" ht="13.5" hidden="1" customHeight="1" x14ac:dyDescent="0.45">
      <c r="B5" s="114"/>
    </row>
    <row r="6" spans="1:174" ht="13.5" hidden="1" customHeight="1" x14ac:dyDescent="0.45"/>
    <row r="7" spans="1:174" ht="13.5" hidden="1" customHeight="1" x14ac:dyDescent="0.45"/>
    <row r="8" spans="1:174" ht="12.75" hidden="1" customHeight="1" x14ac:dyDescent="0.45"/>
    <row r="9" spans="1:174" ht="12.75" hidden="1" customHeight="1" x14ac:dyDescent="0.45"/>
    <row r="10" spans="1:174" ht="12.75" hidden="1" customHeight="1" x14ac:dyDescent="0.45"/>
    <row r="11" spans="1:174" ht="12.75" hidden="1" customHeight="1" x14ac:dyDescent="0.45"/>
    <row r="12" spans="1:174" ht="12.75" hidden="1" customHeight="1" x14ac:dyDescent="0.45"/>
    <row r="13" spans="1:174" ht="13.5" hidden="1" customHeight="1" x14ac:dyDescent="0.45"/>
    <row r="14" spans="1:174" ht="13.5" hidden="1" customHeight="1" x14ac:dyDescent="0.45"/>
    <row r="15" spans="1:174" ht="10.5" hidden="1" customHeight="1" x14ac:dyDescent="0.45"/>
    <row r="16" spans="1:174" ht="18.75" customHeight="1" thickBot="1" x14ac:dyDescent="0.5">
      <c r="C16" t="s">
        <v>1283</v>
      </c>
      <c r="D16">
        <f>SUM(ES20:ES2222)</f>
        <v>0</v>
      </c>
      <c r="AZ16" s="125"/>
      <c r="BW16" s="8"/>
      <c r="CD16" s="125"/>
      <c r="DA16" s="8"/>
    </row>
    <row r="17" spans="1:180" ht="19.5" customHeight="1" thickBot="1" x14ac:dyDescent="0.5">
      <c r="B17" s="869" t="s">
        <v>1189</v>
      </c>
      <c r="C17" s="872" t="s">
        <v>5</v>
      </c>
      <c r="D17" s="886" t="s">
        <v>145</v>
      </c>
      <c r="E17" s="886" t="s">
        <v>143</v>
      </c>
      <c r="F17" s="888" t="s">
        <v>144</v>
      </c>
      <c r="G17" s="853" t="s">
        <v>1272</v>
      </c>
      <c r="H17" s="854"/>
      <c r="I17" s="854"/>
      <c r="J17" s="854"/>
      <c r="K17" s="854"/>
      <c r="L17" s="854"/>
      <c r="M17" s="854"/>
      <c r="N17" s="855"/>
      <c r="O17" s="853" t="s">
        <v>1275</v>
      </c>
      <c r="P17" s="854"/>
      <c r="Q17" s="854"/>
      <c r="R17" s="854"/>
      <c r="S17" s="854"/>
      <c r="T17" s="855"/>
      <c r="U17" s="853" t="s">
        <v>159</v>
      </c>
      <c r="V17" s="854"/>
      <c r="W17" s="854"/>
      <c r="X17" s="854"/>
      <c r="Y17" s="854"/>
      <c r="Z17" s="854"/>
      <c r="AA17" s="854"/>
      <c r="AB17" s="854"/>
      <c r="AC17" s="854"/>
      <c r="AD17" s="854"/>
      <c r="AE17" s="854"/>
      <c r="AF17" s="854"/>
      <c r="AG17" s="854"/>
      <c r="AH17" s="854"/>
      <c r="AI17" s="854"/>
      <c r="AJ17" s="854"/>
      <c r="AK17" s="854"/>
      <c r="AL17" s="854"/>
      <c r="AM17" s="854"/>
      <c r="AN17" s="854"/>
      <c r="AO17" s="855"/>
      <c r="AP17" s="11"/>
      <c r="AQ17" s="867" t="s">
        <v>1160</v>
      </c>
      <c r="AR17" s="867"/>
      <c r="AS17" s="867"/>
      <c r="AT17" s="867"/>
      <c r="AU17" s="867"/>
      <c r="AV17" s="867"/>
      <c r="AW17" s="867"/>
      <c r="AX17" s="867"/>
      <c r="AY17" s="867"/>
      <c r="AZ17" s="867"/>
      <c r="BA17" s="867"/>
      <c r="BB17" s="867"/>
      <c r="BC17" s="867"/>
      <c r="BD17" s="867"/>
      <c r="BE17" s="867"/>
      <c r="BF17" s="867"/>
      <c r="BG17" s="867"/>
      <c r="BH17" s="867"/>
      <c r="BI17" s="867"/>
      <c r="BJ17" s="867"/>
      <c r="BK17" s="867"/>
      <c r="BL17" s="867"/>
      <c r="BM17" s="867"/>
      <c r="BN17" s="867"/>
      <c r="BO17" s="867"/>
      <c r="BP17" s="867"/>
      <c r="BQ17" s="867"/>
      <c r="BR17" s="867"/>
      <c r="BS17" s="867"/>
      <c r="BT17" s="867"/>
      <c r="BU17" s="867"/>
      <c r="BV17" s="867"/>
      <c r="BW17" s="876"/>
      <c r="BX17" s="866" t="s">
        <v>1161</v>
      </c>
      <c r="BY17" s="867"/>
      <c r="BZ17" s="867"/>
      <c r="CA17" s="867"/>
      <c r="CB17" s="867"/>
      <c r="CC17" s="867"/>
      <c r="CD17" s="867"/>
      <c r="CE17" s="846"/>
      <c r="CF17" s="846"/>
      <c r="CG17" s="846"/>
      <c r="CH17" s="846"/>
      <c r="CI17" s="846"/>
      <c r="CJ17" s="846"/>
      <c r="CK17" s="846"/>
      <c r="CL17" s="846"/>
      <c r="CM17" s="846"/>
      <c r="CN17" s="846"/>
      <c r="CO17" s="846"/>
      <c r="CP17" s="846"/>
      <c r="CQ17" s="846"/>
      <c r="CR17" s="846"/>
      <c r="CS17" s="846"/>
      <c r="CT17" s="846"/>
      <c r="CU17" s="846"/>
      <c r="CV17" s="846"/>
      <c r="CW17" s="846"/>
      <c r="CX17" s="846"/>
      <c r="CY17" s="846"/>
      <c r="CZ17" s="846"/>
      <c r="DA17" s="868"/>
      <c r="DB17" s="840" t="s">
        <v>107</v>
      </c>
      <c r="DC17" s="841"/>
      <c r="DD17" s="841"/>
      <c r="DE17" s="841"/>
      <c r="DF17" s="841"/>
      <c r="DG17" s="841"/>
      <c r="DH17" s="841"/>
      <c r="DI17" s="841"/>
      <c r="DJ17" s="841"/>
      <c r="DK17" s="841"/>
      <c r="DL17" s="841"/>
      <c r="DM17" s="841"/>
      <c r="DN17" s="852"/>
      <c r="DO17" s="845" t="s">
        <v>1162</v>
      </c>
      <c r="DP17" s="846"/>
      <c r="DQ17" s="846"/>
      <c r="DR17" s="846"/>
      <c r="DS17" s="846"/>
      <c r="DT17" s="846"/>
      <c r="DU17" s="846"/>
      <c r="DV17" s="846"/>
      <c r="DW17" s="846"/>
      <c r="DX17" s="846"/>
      <c r="DY17" s="846"/>
      <c r="DZ17" s="846"/>
      <c r="EA17" s="846"/>
      <c r="EB17" s="846"/>
      <c r="EC17" s="846"/>
      <c r="ED17" s="845" t="s">
        <v>1163</v>
      </c>
      <c r="EE17" s="846"/>
      <c r="EF17" s="846"/>
      <c r="EG17" s="846"/>
      <c r="EH17" s="846"/>
      <c r="EI17" s="846"/>
      <c r="EJ17" s="846"/>
      <c r="EK17" s="846"/>
      <c r="EL17" s="846"/>
      <c r="EM17" s="846"/>
      <c r="EN17" s="846"/>
      <c r="EO17" s="846"/>
      <c r="EP17" s="846"/>
      <c r="EQ17" s="846"/>
      <c r="ER17" s="846"/>
      <c r="FA17" s="835" t="s">
        <v>1317</v>
      </c>
      <c r="FB17" s="835"/>
      <c r="FC17" s="835"/>
      <c r="FD17" s="836" t="s">
        <v>1318</v>
      </c>
      <c r="FE17" s="837"/>
      <c r="FF17" s="837"/>
      <c r="FU17" s="894" t="s">
        <v>1388</v>
      </c>
      <c r="FV17" s="893"/>
      <c r="FW17" s="893"/>
      <c r="FX17" s="893"/>
    </row>
    <row r="18" spans="1:180" ht="19.5" customHeight="1" thickBot="1" x14ac:dyDescent="0.5">
      <c r="B18" s="870"/>
      <c r="C18" s="873"/>
      <c r="D18" s="887"/>
      <c r="E18" s="887"/>
      <c r="F18" s="889"/>
      <c r="G18" s="856"/>
      <c r="H18" s="857"/>
      <c r="I18" s="857"/>
      <c r="J18" s="857"/>
      <c r="K18" s="857"/>
      <c r="L18" s="857"/>
      <c r="M18" s="857"/>
      <c r="N18" s="858"/>
      <c r="O18" s="856"/>
      <c r="P18" s="857"/>
      <c r="Q18" s="857"/>
      <c r="R18" s="857"/>
      <c r="S18" s="857"/>
      <c r="T18" s="858"/>
      <c r="U18" s="71"/>
      <c r="V18" s="877" t="s">
        <v>126</v>
      </c>
      <c r="W18" s="878"/>
      <c r="X18" s="877" t="s">
        <v>1537</v>
      </c>
      <c r="Y18" s="878"/>
      <c r="Z18" s="877" t="s">
        <v>127</v>
      </c>
      <c r="AA18" s="878"/>
      <c r="AB18" s="93"/>
      <c r="AC18" s="72"/>
      <c r="AD18" s="877" t="s">
        <v>126</v>
      </c>
      <c r="AE18" s="879"/>
      <c r="AF18" s="879"/>
      <c r="AG18" s="879"/>
      <c r="AH18" s="877" t="s">
        <v>125</v>
      </c>
      <c r="AI18" s="879"/>
      <c r="AJ18" s="879"/>
      <c r="AK18" s="878"/>
      <c r="AL18" s="879" t="s">
        <v>127</v>
      </c>
      <c r="AM18" s="879"/>
      <c r="AN18" s="879"/>
      <c r="AO18" s="878"/>
      <c r="AP18" s="880" t="s">
        <v>128</v>
      </c>
      <c r="AQ18" s="881"/>
      <c r="AR18" s="110" t="s">
        <v>1218</v>
      </c>
      <c r="AS18" s="884" t="s">
        <v>1285</v>
      </c>
      <c r="AT18" s="61" t="s">
        <v>162</v>
      </c>
      <c r="AU18" s="61" t="s">
        <v>164</v>
      </c>
      <c r="AV18" s="61" t="s">
        <v>178</v>
      </c>
      <c r="AW18" s="110" t="s">
        <v>1216</v>
      </c>
      <c r="AX18" s="149" t="s">
        <v>1286</v>
      </c>
      <c r="AY18" s="161" t="s">
        <v>127</v>
      </c>
      <c r="AZ18" s="882" t="s">
        <v>171</v>
      </c>
      <c r="BA18" s="846" t="s">
        <v>184</v>
      </c>
      <c r="BB18" s="846"/>
      <c r="BC18" s="846"/>
      <c r="BD18" s="846"/>
      <c r="BE18" s="846"/>
      <c r="BF18" s="868"/>
      <c r="BG18" s="845" t="s">
        <v>84</v>
      </c>
      <c r="BH18" s="868"/>
      <c r="BI18" s="845" t="s">
        <v>83</v>
      </c>
      <c r="BJ18" s="846"/>
      <c r="BK18" s="846"/>
      <c r="BL18" s="846"/>
      <c r="BM18" s="846"/>
      <c r="BN18" s="868"/>
      <c r="BO18" s="840" t="s">
        <v>93</v>
      </c>
      <c r="BP18" s="841"/>
      <c r="BQ18" s="841"/>
      <c r="BR18" s="852"/>
      <c r="BS18" s="840" t="s">
        <v>94</v>
      </c>
      <c r="BT18" s="841"/>
      <c r="BU18" s="841"/>
      <c r="BV18" s="852"/>
      <c r="BW18" s="891" t="s">
        <v>95</v>
      </c>
      <c r="BX18" s="859" t="s">
        <v>180</v>
      </c>
      <c r="BY18" s="860"/>
      <c r="BZ18" s="65" t="s">
        <v>178</v>
      </c>
      <c r="CA18" s="65" t="s">
        <v>1219</v>
      </c>
      <c r="CB18" s="163" t="s">
        <v>1289</v>
      </c>
      <c r="CC18" s="66" t="s">
        <v>181</v>
      </c>
      <c r="CD18" s="128"/>
      <c r="CE18" s="862" t="s">
        <v>184</v>
      </c>
      <c r="CF18" s="862"/>
      <c r="CG18" s="862"/>
      <c r="CH18" s="862"/>
      <c r="CI18" s="862"/>
      <c r="CJ18" s="863"/>
      <c r="CK18" s="861" t="s">
        <v>84</v>
      </c>
      <c r="CL18" s="863"/>
      <c r="CM18" s="861" t="s">
        <v>83</v>
      </c>
      <c r="CN18" s="862"/>
      <c r="CO18" s="862"/>
      <c r="CP18" s="862"/>
      <c r="CQ18" s="862"/>
      <c r="CR18" s="863"/>
      <c r="CS18" s="850" t="s">
        <v>93</v>
      </c>
      <c r="CT18" s="850"/>
      <c r="CU18" s="850"/>
      <c r="CV18" s="851"/>
      <c r="CW18" s="850" t="s">
        <v>94</v>
      </c>
      <c r="CX18" s="850"/>
      <c r="CY18" s="850"/>
      <c r="CZ18" s="851"/>
      <c r="DA18" s="864" t="s">
        <v>95</v>
      </c>
      <c r="DB18" s="840" t="s">
        <v>106</v>
      </c>
      <c r="DC18" s="841"/>
      <c r="DD18" s="840" t="s">
        <v>137</v>
      </c>
      <c r="DE18" s="841"/>
      <c r="DF18" s="852"/>
      <c r="DG18" s="841" t="s">
        <v>105</v>
      </c>
      <c r="DH18" s="841"/>
      <c r="DI18" s="841"/>
      <c r="DJ18" s="840" t="s">
        <v>138</v>
      </c>
      <c r="DK18" s="841"/>
      <c r="DL18" s="841"/>
      <c r="DM18" s="841"/>
      <c r="DN18" s="852"/>
      <c r="DO18" s="844" t="s">
        <v>87</v>
      </c>
      <c r="DP18" s="838"/>
      <c r="DQ18" s="838" t="s">
        <v>88</v>
      </c>
      <c r="DR18" s="838"/>
      <c r="DS18" s="838"/>
      <c r="DT18" s="839"/>
      <c r="DU18" s="838" t="s">
        <v>93</v>
      </c>
      <c r="DV18" s="838"/>
      <c r="DW18" s="838"/>
      <c r="DX18" s="839"/>
      <c r="DY18" s="838" t="s">
        <v>94</v>
      </c>
      <c r="DZ18" s="838"/>
      <c r="EA18" s="838"/>
      <c r="EB18" s="839"/>
      <c r="EC18" s="847" t="s">
        <v>95</v>
      </c>
      <c r="ED18" s="844" t="s">
        <v>87</v>
      </c>
      <c r="EE18" s="838"/>
      <c r="EF18" s="838" t="s">
        <v>88</v>
      </c>
      <c r="EG18" s="838"/>
      <c r="EH18" s="838"/>
      <c r="EI18" s="839"/>
      <c r="EJ18" s="838" t="s">
        <v>93</v>
      </c>
      <c r="EK18" s="838"/>
      <c r="EL18" s="838"/>
      <c r="EM18" s="839"/>
      <c r="EN18" s="838" t="s">
        <v>94</v>
      </c>
      <c r="EO18" s="838"/>
      <c r="EP18" s="838"/>
      <c r="EQ18" s="849"/>
      <c r="ER18" s="847" t="s">
        <v>95</v>
      </c>
      <c r="EZ18" s="842" t="s">
        <v>1303</v>
      </c>
      <c r="FA18" s="843"/>
      <c r="FB18" s="843"/>
      <c r="FC18" s="843"/>
      <c r="FD18" s="843"/>
      <c r="FE18" s="843"/>
      <c r="FF18" s="843"/>
      <c r="FG18" s="168"/>
      <c r="FH18" s="168"/>
      <c r="FI18" s="168"/>
      <c r="FJ18" s="168"/>
      <c r="FK18" s="897" t="s">
        <v>1311</v>
      </c>
      <c r="FL18" s="898"/>
      <c r="FM18" s="898"/>
      <c r="FN18" s="170"/>
      <c r="FO18" s="170"/>
      <c r="FP18" s="170"/>
      <c r="FR18" s="895" t="s">
        <v>1341</v>
      </c>
      <c r="FS18" s="896"/>
      <c r="FU18" s="893" t="s">
        <v>1391</v>
      </c>
      <c r="FV18" s="893"/>
      <c r="FW18" s="893" t="s">
        <v>1392</v>
      </c>
      <c r="FX18" s="893"/>
    </row>
    <row r="19" spans="1:180" ht="100.5" x14ac:dyDescent="0.45">
      <c r="A19" s="20">
        <v>1000000</v>
      </c>
      <c r="B19" s="871"/>
      <c r="C19" s="874"/>
      <c r="D19" s="887"/>
      <c r="E19" s="887"/>
      <c r="F19" s="890"/>
      <c r="G19" s="155" t="s">
        <v>1276</v>
      </c>
      <c r="H19" s="150" t="s">
        <v>129</v>
      </c>
      <c r="I19" s="151" t="s">
        <v>207</v>
      </c>
      <c r="J19" s="150" t="s">
        <v>130</v>
      </c>
      <c r="K19" s="151" t="s">
        <v>131</v>
      </c>
      <c r="L19" s="152" t="s">
        <v>135</v>
      </c>
      <c r="M19" s="153" t="s">
        <v>1281</v>
      </c>
      <c r="N19" s="154" t="s">
        <v>1279</v>
      </c>
      <c r="O19" s="155" t="s">
        <v>1277</v>
      </c>
      <c r="P19" s="159" t="s">
        <v>1278</v>
      </c>
      <c r="Q19" s="160" t="s">
        <v>1273</v>
      </c>
      <c r="R19" s="24" t="s">
        <v>1274</v>
      </c>
      <c r="S19" s="157" t="s">
        <v>1282</v>
      </c>
      <c r="T19" s="158" t="s">
        <v>1280</v>
      </c>
      <c r="U19" s="485" t="s">
        <v>141</v>
      </c>
      <c r="V19" s="28" t="s">
        <v>75</v>
      </c>
      <c r="W19" s="29" t="s">
        <v>76</v>
      </c>
      <c r="X19" s="28" t="s">
        <v>12</v>
      </c>
      <c r="Y19" s="29" t="s">
        <v>14</v>
      </c>
      <c r="Z19" s="28" t="s">
        <v>12</v>
      </c>
      <c r="AA19" s="29" t="s">
        <v>14</v>
      </c>
      <c r="AB19" s="26" t="s">
        <v>142</v>
      </c>
      <c r="AC19" s="27" t="s">
        <v>1342</v>
      </c>
      <c r="AD19" s="28" t="s">
        <v>77</v>
      </c>
      <c r="AE19" s="25" t="s">
        <v>78</v>
      </c>
      <c r="AF19" s="25" t="s">
        <v>79</v>
      </c>
      <c r="AG19" s="29" t="s">
        <v>80</v>
      </c>
      <c r="AH19" s="28" t="s">
        <v>77</v>
      </c>
      <c r="AI19" s="25" t="s">
        <v>78</v>
      </c>
      <c r="AJ19" s="25" t="s">
        <v>79</v>
      </c>
      <c r="AK19" s="29" t="s">
        <v>80</v>
      </c>
      <c r="AL19" s="25" t="s">
        <v>77</v>
      </c>
      <c r="AM19" s="25" t="s">
        <v>78</v>
      </c>
      <c r="AN19" s="25" t="s">
        <v>79</v>
      </c>
      <c r="AO19" s="29" t="s">
        <v>80</v>
      </c>
      <c r="AP19" s="44" t="s">
        <v>1315</v>
      </c>
      <c r="AQ19" s="60" t="s">
        <v>161</v>
      </c>
      <c r="AR19" s="59" t="s">
        <v>1217</v>
      </c>
      <c r="AS19" s="885"/>
      <c r="AT19" s="58" t="s">
        <v>163</v>
      </c>
      <c r="AU19" s="59" t="s">
        <v>165</v>
      </c>
      <c r="AV19" s="59" t="s">
        <v>179</v>
      </c>
      <c r="AW19" s="59" t="s">
        <v>1217</v>
      </c>
      <c r="AX19" s="59" t="s">
        <v>1287</v>
      </c>
      <c r="AY19" s="45" t="s">
        <v>1288</v>
      </c>
      <c r="AZ19" s="883"/>
      <c r="BA19" s="30" t="s">
        <v>172</v>
      </c>
      <c r="BB19" s="31" t="s">
        <v>173</v>
      </c>
      <c r="BC19" s="31" t="s">
        <v>174</v>
      </c>
      <c r="BD19" s="31" t="s">
        <v>175</v>
      </c>
      <c r="BE19" s="31" t="s">
        <v>176</v>
      </c>
      <c r="BF19" s="32" t="s">
        <v>177</v>
      </c>
      <c r="BG19" s="33" t="s">
        <v>85</v>
      </c>
      <c r="BH19" s="32" t="s">
        <v>86</v>
      </c>
      <c r="BI19" s="30" t="s">
        <v>75</v>
      </c>
      <c r="BJ19" s="31" t="s">
        <v>76</v>
      </c>
      <c r="BK19" s="31" t="s">
        <v>81</v>
      </c>
      <c r="BL19" s="31" t="s">
        <v>82</v>
      </c>
      <c r="BM19" s="31" t="s">
        <v>75</v>
      </c>
      <c r="BN19" s="32" t="s">
        <v>76</v>
      </c>
      <c r="BO19" s="34" t="s">
        <v>81</v>
      </c>
      <c r="BP19" s="34" t="s">
        <v>82</v>
      </c>
      <c r="BQ19" s="34" t="s">
        <v>75</v>
      </c>
      <c r="BR19" s="35" t="s">
        <v>76</v>
      </c>
      <c r="BS19" s="34" t="s">
        <v>81</v>
      </c>
      <c r="BT19" s="34" t="s">
        <v>82</v>
      </c>
      <c r="BU19" s="34" t="s">
        <v>75</v>
      </c>
      <c r="BV19" s="35" t="s">
        <v>76</v>
      </c>
      <c r="BW19" s="892"/>
      <c r="BX19" s="67" t="s">
        <v>182</v>
      </c>
      <c r="BY19" s="68" t="s">
        <v>183</v>
      </c>
      <c r="BZ19" s="68" t="s">
        <v>109</v>
      </c>
      <c r="CA19" s="68" t="s">
        <v>109</v>
      </c>
      <c r="CB19" s="69" t="s">
        <v>1290</v>
      </c>
      <c r="CC19" s="69" t="s">
        <v>1292</v>
      </c>
      <c r="CD19" s="129" t="s">
        <v>1293</v>
      </c>
      <c r="CE19" s="70" t="s">
        <v>75</v>
      </c>
      <c r="CF19" s="31" t="s">
        <v>76</v>
      </c>
      <c r="CG19" s="31" t="s">
        <v>81</v>
      </c>
      <c r="CH19" s="31" t="s">
        <v>82</v>
      </c>
      <c r="CI19" s="31" t="s">
        <v>75</v>
      </c>
      <c r="CJ19" s="32" t="s">
        <v>76</v>
      </c>
      <c r="CK19" s="33" t="s">
        <v>85</v>
      </c>
      <c r="CL19" s="32" t="s">
        <v>86</v>
      </c>
      <c r="CM19" s="31" t="s">
        <v>75</v>
      </c>
      <c r="CN19" s="31" t="s">
        <v>76</v>
      </c>
      <c r="CO19" s="31" t="s">
        <v>81</v>
      </c>
      <c r="CP19" s="31" t="s">
        <v>82</v>
      </c>
      <c r="CQ19" s="31" t="s">
        <v>75</v>
      </c>
      <c r="CR19" s="32" t="s">
        <v>76</v>
      </c>
      <c r="CS19" s="34" t="s">
        <v>81</v>
      </c>
      <c r="CT19" s="34" t="s">
        <v>82</v>
      </c>
      <c r="CU19" s="34" t="s">
        <v>75</v>
      </c>
      <c r="CV19" s="35" t="s">
        <v>76</v>
      </c>
      <c r="CW19" s="34" t="s">
        <v>81</v>
      </c>
      <c r="CX19" s="34" t="s">
        <v>82</v>
      </c>
      <c r="CY19" s="34" t="s">
        <v>75</v>
      </c>
      <c r="CZ19" s="35" t="s">
        <v>76</v>
      </c>
      <c r="DA19" s="865"/>
      <c r="DB19" s="36" t="s">
        <v>9</v>
      </c>
      <c r="DC19" s="37" t="s">
        <v>7</v>
      </c>
      <c r="DD19" s="38" t="s">
        <v>73</v>
      </c>
      <c r="DE19" s="39" t="s">
        <v>89</v>
      </c>
      <c r="DF19" s="40" t="s">
        <v>90</v>
      </c>
      <c r="DG19" s="37" t="s">
        <v>8</v>
      </c>
      <c r="DH19" s="37" t="s">
        <v>9</v>
      </c>
      <c r="DI19" s="37" t="s">
        <v>7</v>
      </c>
      <c r="DJ19" s="41" t="s">
        <v>74</v>
      </c>
      <c r="DK19" s="39" t="s">
        <v>91</v>
      </c>
      <c r="DL19" s="39" t="s">
        <v>92</v>
      </c>
      <c r="DM19" s="39" t="s">
        <v>89</v>
      </c>
      <c r="DN19" s="42" t="s">
        <v>90</v>
      </c>
      <c r="DO19" s="70" t="s">
        <v>75</v>
      </c>
      <c r="DP19" s="31" t="s">
        <v>76</v>
      </c>
      <c r="DQ19" s="31" t="s">
        <v>81</v>
      </c>
      <c r="DR19" s="31" t="s">
        <v>82</v>
      </c>
      <c r="DS19" s="31" t="s">
        <v>75</v>
      </c>
      <c r="DT19" s="32" t="s">
        <v>76</v>
      </c>
      <c r="DU19" s="79" t="s">
        <v>81</v>
      </c>
      <c r="DV19" s="34" t="s">
        <v>82</v>
      </c>
      <c r="DW19" s="34" t="s">
        <v>75</v>
      </c>
      <c r="DX19" s="35" t="s">
        <v>76</v>
      </c>
      <c r="DY19" s="34" t="s">
        <v>81</v>
      </c>
      <c r="DZ19" s="34" t="s">
        <v>82</v>
      </c>
      <c r="EA19" s="34" t="s">
        <v>75</v>
      </c>
      <c r="EB19" s="35" t="s">
        <v>76</v>
      </c>
      <c r="EC19" s="848"/>
      <c r="ED19" s="70" t="s">
        <v>75</v>
      </c>
      <c r="EE19" s="31" t="s">
        <v>76</v>
      </c>
      <c r="EF19" s="31" t="s">
        <v>81</v>
      </c>
      <c r="EG19" s="31" t="s">
        <v>82</v>
      </c>
      <c r="EH19" s="31" t="s">
        <v>75</v>
      </c>
      <c r="EI19" s="32" t="s">
        <v>76</v>
      </c>
      <c r="EJ19" s="79" t="s">
        <v>81</v>
      </c>
      <c r="EK19" s="34" t="s">
        <v>82</v>
      </c>
      <c r="EL19" s="34" t="s">
        <v>75</v>
      </c>
      <c r="EM19" s="35" t="s">
        <v>76</v>
      </c>
      <c r="EN19" s="34" t="s">
        <v>81</v>
      </c>
      <c r="EO19" s="34" t="s">
        <v>82</v>
      </c>
      <c r="EP19" s="34" t="s">
        <v>75</v>
      </c>
      <c r="EQ19" s="43" t="s">
        <v>76</v>
      </c>
      <c r="ER19" s="848"/>
      <c r="ET19" s="18" t="s">
        <v>1168</v>
      </c>
      <c r="EU19" s="18" t="s">
        <v>1209</v>
      </c>
      <c r="EV19" s="18" t="s">
        <v>1297</v>
      </c>
      <c r="EW19" s="18" t="s">
        <v>1294</v>
      </c>
      <c r="EX19" s="165" t="s">
        <v>1295</v>
      </c>
      <c r="EY19" s="165" t="s">
        <v>1296</v>
      </c>
      <c r="EZ19" s="166" t="s">
        <v>1299</v>
      </c>
      <c r="FA19" s="166" t="s">
        <v>1300</v>
      </c>
      <c r="FB19" s="166" t="s">
        <v>1320</v>
      </c>
      <c r="FC19" s="166" t="s">
        <v>1319</v>
      </c>
      <c r="FD19" s="166" t="s">
        <v>1298</v>
      </c>
      <c r="FE19" s="167" t="s">
        <v>1301</v>
      </c>
      <c r="FF19" s="166" t="s">
        <v>1302</v>
      </c>
      <c r="FG19" s="167" t="s">
        <v>1304</v>
      </c>
      <c r="FH19" s="167" t="s">
        <v>1307</v>
      </c>
      <c r="FI19" s="167" t="s">
        <v>1305</v>
      </c>
      <c r="FJ19" s="167" t="s">
        <v>1306</v>
      </c>
      <c r="FK19" s="169" t="s">
        <v>1312</v>
      </c>
      <c r="FL19" s="169" t="s">
        <v>1309</v>
      </c>
      <c r="FM19" s="169" t="s">
        <v>1310</v>
      </c>
      <c r="FN19" s="169" t="s">
        <v>1313</v>
      </c>
      <c r="FO19" s="169" t="s">
        <v>1314</v>
      </c>
      <c r="FP19" s="169" t="s">
        <v>1316</v>
      </c>
      <c r="FQ19" s="133"/>
      <c r="FR19" s="183" t="s">
        <v>1340</v>
      </c>
      <c r="FS19" s="180" t="s">
        <v>1343</v>
      </c>
      <c r="FU19" s="207" t="s">
        <v>1389</v>
      </c>
      <c r="FV19" s="207" t="s">
        <v>1390</v>
      </c>
      <c r="FW19" s="207" t="s">
        <v>1389</v>
      </c>
      <c r="FX19" s="207" t="s">
        <v>1390</v>
      </c>
    </row>
    <row r="20" spans="1:180" ht="55.5" customHeight="1" x14ac:dyDescent="0.15">
      <c r="A20" s="49">
        <v>1000001</v>
      </c>
      <c r="B20" s="95">
        <v>1</v>
      </c>
      <c r="C20" s="164" t="str">
        <f>IF(A20="","",DBCS(VLOOKUP(A20,入力シート!A:E,3,FALSE)))</f>
        <v/>
      </c>
      <c r="D20" s="91">
        <f>IF(B20="","",VLOOKUP(A20,入力シート!A:N,14,FALSE))</f>
        <v>0</v>
      </c>
      <c r="E20" s="91">
        <f>IF(B20="","",VLOOKUP(A20,入力シート!A:O,15,FALSE))</f>
        <v>0</v>
      </c>
      <c r="F20" s="146">
        <f>IF(B20="","",VLOOKUP(A20,入力シート!A:P,16,FALSE))</f>
        <v>0</v>
      </c>
      <c r="G20" s="156">
        <f>IF(B20="","", IF(SUM(VLOOKUP(A20, 入力シート!A:M, 12), VLOOKUP(A20, 入力シート!A:M, 13))&gt;0, 0, 1))</f>
        <v>1</v>
      </c>
      <c r="H20" s="164" t="e">
        <f>IF(B20&gt;0, ROUND(IF(O20=1, P20, IF(VLOOKUP(A20, 入力シート!A:E, 5) = "", IF(VLOOKUP(A20, 入力シート!A:K, 11, FALSE) &gt;0, 1, K20*1000/J20), VLOOKUP(A20, 入力シート!A:E,5, FALSE))), 0), "")</f>
        <v>#VALUE!</v>
      </c>
      <c r="I20" s="92" t="str">
        <f>IF(VLOOKUP(A20,入力シート!A:F,6,FALSE)="","",VLOOKUP(A20,入力シート!A:F,6,FALSE))</f>
        <v/>
      </c>
      <c r="J20" s="90" t="str">
        <f>IF(VLOOKUP(A20,入力シート!A:H,8,FALSE)="","",VLOOKUP(A20,入力シート!A:H,8,FALSE))</f>
        <v/>
      </c>
      <c r="K20" s="92" t="str">
        <f>IF(VLOOKUP(A20,入力シート!A:J,10,FALSE)="","",VLOOKUP(A20,入力シート!A:J,10,FALSE))</f>
        <v/>
      </c>
      <c r="L20" s="5" t="str">
        <f>IF(VLOOKUP(A20,入力シート!A:K,11,FALSE)="","",VLOOKUP(A20,入力シート!A:K,11,FALSE))</f>
        <v/>
      </c>
      <c r="M20" s="12">
        <f>IF(G20=1, 入力シート!$E$10, "")</f>
        <v>0</v>
      </c>
      <c r="N20" s="92">
        <f>(IF(L20="", 0, (L20*1000)*M20/100))+(IF(I20="", 0, (I20/H20)*1000*M20/100))+IF(J20="", 0, J20*M20/100)</f>
        <v>0</v>
      </c>
      <c r="O20" s="156">
        <f>IF(B20="", "", IF(SUM(VLOOKUP(A20, 入力シート!A:M, 12), VLOOKUP(A20, 入力シート!A:M, 13))&gt;0, 1, 0))</f>
        <v>0</v>
      </c>
      <c r="P20" s="50" t="str">
        <f>IF(O20 = 1, ROUND(IF(VLOOKUP(A20, 入力シート!A:E, 5) = "", "1", VLOOKUP(A20, 入力シート!A:E, 5)), 0), "")</f>
        <v/>
      </c>
      <c r="Q20" s="145" t="str">
        <f>IF(O20=0, "", IF(VLOOKUP(A20, 入力シート!A:L, 12)="", "", VLOOKUP(A20, 入力シート!A:L, 12)))</f>
        <v/>
      </c>
      <c r="R20" s="148" t="str">
        <f>IF(O20=0, "", IF(VLOOKUP(A20, 入力シート!A:M, 13)="", "", VLOOKUP(A20, 入力シート!A:M, 13)))</f>
        <v/>
      </c>
      <c r="S20" s="147" t="str">
        <f>IF(O20=1, 入力シート!$E$10, "")</f>
        <v/>
      </c>
      <c r="T20" s="148">
        <f>(IF(R20="", 0, (R20)*S20/100))+(IF(Q20="", 0, (Q20/P20)*1000*S20/100))</f>
        <v>0</v>
      </c>
      <c r="U20" s="101" t="str">
        <f>IF(C20="", "", 入力シート!$E$12)</f>
        <v/>
      </c>
      <c r="V20" s="63" t="str">
        <f>IF(C20="","",VLOOKUP(U20,調製時!$B$3:$D$8,2,FALSE))</f>
        <v/>
      </c>
      <c r="W20" s="51" t="str">
        <f>IF(C20="","",VLOOKUP(U20,調製時!$B$3:$D$8,3,FALSE))</f>
        <v/>
      </c>
      <c r="X20" s="63" t="str">
        <f>IF(ISNA(VLOOKUP(B20,補助1!B:K,5,FALSE)),"",IF(VLOOKUP(B20,補助1!B:K,5,FALSE)="","",VLOOKUP(B20,補助1!B:K,5,FALSE)))</f>
        <v/>
      </c>
      <c r="Y20" s="51" t="str">
        <f>IF(ISNA(VLOOKUP(B20,補助1!B:K,6,FALSE)),"",IF(VLOOKUP(B20,補助1!B:K,6,FALSE)="","",VLOOKUP(B20,補助1!B:K,6,FALSE)))</f>
        <v/>
      </c>
      <c r="Z20" s="63" t="str">
        <f>IF(X20="", V20, X20)</f>
        <v/>
      </c>
      <c r="AA20" s="51" t="str">
        <f>IF(Y20="", W20, Y20)</f>
        <v/>
      </c>
      <c r="AB20" s="48" t="str">
        <f>IF(C20="", "", VLOOKUP(A20,入力シート!A:R,18,FALSE))</f>
        <v/>
      </c>
      <c r="AC20" s="50" t="e">
        <f>IF(A19-A20=0,VLOOKUP(AB20,散布時!B$21:G$35,6,FALSE),VLOOKUP(AB20,散布時!B$4:G$20,6,FALSE))</f>
        <v>#N/A</v>
      </c>
      <c r="AD20" s="47" t="e">
        <f>IF(AC20="機械散布",VLOOKUP(AB20,散布時!$B$22:$F$27,2,FALSE),VLOOKUP(AB20,散布時!$B$4:$F$20,2,FALSE))</f>
        <v>#N/A</v>
      </c>
      <c r="AE20" s="52" t="e">
        <f>IF(AC20="機械散布",VLOOKUP(AB20,散布時!$B$22:$F$27,3,FALSE),VLOOKUP(AB20,散布時!$B$4:$F$20,3,FALSE))</f>
        <v>#N/A</v>
      </c>
      <c r="AF20" s="52" t="e">
        <f>IF(AC20="機械散布",VLOOKUP(AB20,散布時!$B$22:$F$27,4,FALSE),VLOOKUP(AB20,散布時!$B$4:$F$20,4,FALSE))</f>
        <v>#N/A</v>
      </c>
      <c r="AG20" s="53" t="e">
        <f>IF(AC20="機械散布",VLOOKUP(AB20,散布時!$B$22:$F$27,5,FALSE),VLOOKUP(AB20,散布時!$B$4:$F$20,5,FALSE))</f>
        <v>#N/A</v>
      </c>
      <c r="AH20" s="47" t="str">
        <f>IF(ISNA(VLOOKUP(B20,補助1!B:K,7,FALSE)),"",IF(VLOOKUP(B20,補助1!B:K,7,FALSE)="","",VLOOKUP(B20,補助1!B:K,7,FALSE)))</f>
        <v/>
      </c>
      <c r="AI20" s="48" t="str">
        <f>IF(ISNA(VLOOKUP(B20,補助1!B:K,8,FALSE)),"",IF(VLOOKUP(B20,補助1!B:K,8,FALSE)="","",VLOOKUP(B20,補助1!B:K,8,FALSE)))</f>
        <v/>
      </c>
      <c r="AJ20" s="48" t="str">
        <f>IF(ISNA(VLOOKUP(B20,補助1!B:K,9,FALSE)),"",IF(VLOOKUP(B20,補助1!B:K,9,FALSE)="","",VLOOKUP(B20,補助1!B:K,9,FALSE)))</f>
        <v/>
      </c>
      <c r="AK20" s="51" t="str">
        <f>IF(ISNA(VLOOKUP(B20,補助1!B:K,10,FALSE)),"",IF(VLOOKUP(B20,補助1!B:K,10,FALSE)="","",VLOOKUP(B20,補助1!B:K,10,FALSE)))</f>
        <v/>
      </c>
      <c r="AL20" s="48" t="e">
        <f>IF(AH20="", AD20, AH20)</f>
        <v>#N/A</v>
      </c>
      <c r="AM20" s="48" t="e">
        <f>IF(AI20="", AE20, AI20)</f>
        <v>#N/A</v>
      </c>
      <c r="AN20" s="48" t="e">
        <f t="shared" ref="AN20:AO20" si="0">IF(AJ20="", AF20, AJ20)</f>
        <v>#N/A</v>
      </c>
      <c r="AO20" s="48" t="e">
        <f t="shared" si="0"/>
        <v>#N/A</v>
      </c>
      <c r="AP20" s="47" t="e">
        <f>IF(ISNA(VLOOKUP(C20,作物分類!A:E,5,FALSE))=TRUE, VLOOKUP(B20,作物名エラーの場合!B:F,4,FALSE), VLOOKUP(C20,作物分類!A:E,5,FALSE))</f>
        <v>#N/A</v>
      </c>
      <c r="AQ20" s="52" t="e">
        <f>IF($D$2=0, IF(OR(AB20="液剤_水稲",AB20="液剤_野菜（平面）",AB20="液剤_果樹（立体）",AB20="液剤_果樹（棚）"), VLOOKUP(AP20,平均面積!$A$4:$D$24,IF(AC20="機械散布", 3, 2),FALSE), IF(AB20="液剤_無人航空機", VLOOKUP(AP20,平均面積!$A$4:$D$24,2,FALSE),VLOOKUP(AP20,平均面積!$A$4:$D$24,4,FALSE))), VLOOKUP(AP20,平均面積!$A$4:$D$24,4,FALSE))</f>
        <v>#N/A</v>
      </c>
      <c r="AR20" s="64" t="str">
        <f>IF(ISNA(VLOOKUP(B20,補助3!B:F, 5, FALSE))=TRUE, "",VLOOKUP(B20,補助3!B:F, 5, FALSE))</f>
        <v/>
      </c>
      <c r="AS20" s="52">
        <f>VLOOKUP(A20,入力シート!A:P,16,FALSE)</f>
        <v>0</v>
      </c>
      <c r="AT20" s="62" t="str">
        <f>IF(ISNA(AQ20*AS20/30) = TRUE, "", AQ20*AS20/30)</f>
        <v/>
      </c>
      <c r="AU20" s="52" t="str">
        <f>IF(ISNA(IF(AC20="機械散布", VLOOKUP(BX20, 標準面積!$B$12:$D$16, 2, FALSE), VLOOKUP(BX20, 標準面積!$B$3:$D$9, 2, FALSE)))=TRUE, "", IF(AC20="機械散布", VLOOKUP(BX20, 標準面積!$B$12:$D$16, 2, FALSE), VLOOKUP(BX20, 標準面積!$B$3:$D$9, 2, FALSE)))</f>
        <v/>
      </c>
      <c r="AV20" s="64" t="str">
        <f>IF(ISNA(VLOOKUP(B20,補助2!$B$4:$F$100,5,FALSE))=TRUE, "",VLOOKUP(B20,補助2!$B$4:$F$100,5,FALSE))</f>
        <v/>
      </c>
      <c r="AW20" s="64" t="str">
        <f>IF(AR20="", "", AR20*AS20/30)</f>
        <v/>
      </c>
      <c r="AX20" s="64" t="str">
        <f>IF(O20=1, 140, "")</f>
        <v/>
      </c>
      <c r="AY20" s="162" t="str">
        <f>IF(C20="", "", IF(O20=1, AX20, IF(AC20="育苗箱", AU20, MIN(AT20:AW20))))</f>
        <v/>
      </c>
      <c r="AZ20" s="127" t="e">
        <f>IF(G20=1, N20*AY20/10, T20*AY20)</f>
        <v>#VALUE!</v>
      </c>
      <c r="BA20" s="48" t="e">
        <f>Z20*$AZ20</f>
        <v>#VALUE!</v>
      </c>
      <c r="BB20" s="52" t="e">
        <f>AA20*$AZ20</f>
        <v>#VALUE!</v>
      </c>
      <c r="BC20" s="52" t="e">
        <f t="shared" ref="BC20" si="1">AL20*$AZ20</f>
        <v>#N/A</v>
      </c>
      <c r="BD20" s="52" t="e">
        <f t="shared" ref="BD20" si="2">AM20*$AZ20</f>
        <v>#N/A</v>
      </c>
      <c r="BE20" s="52" t="e">
        <f t="shared" ref="BE20" si="3">AN20*$AZ20</f>
        <v>#N/A</v>
      </c>
      <c r="BF20" s="53" t="e">
        <f t="shared" ref="BF20" si="4">AO20*$AZ20</f>
        <v>#N/A</v>
      </c>
      <c r="BG20" s="54">
        <f>VLOOKUP(1,'出力シート（主要）'!$Q$4:$T$10,3,FALSE)</f>
        <v>0</v>
      </c>
      <c r="BH20" s="96" t="e">
        <f>IF(OR(ISNA(VLOOKUP(H20, '出力シート（主要）'!$Q$4:$T$15, 3))=TRUE, VLOOKUP(H20, '出力シート（主要）'!$Q$4:$T$15, 3)=0), "ERROR", VLOOKUP(H20, '出力シート（主要）'!$Q$4:$T$15, 3))</f>
        <v>#VALUE!</v>
      </c>
      <c r="BI20" s="48" t="e">
        <f>BA20*BG20/100</f>
        <v>#VALUE!</v>
      </c>
      <c r="BJ20" s="52" t="e">
        <f>BB20</f>
        <v>#VALUE!</v>
      </c>
      <c r="BK20" s="52" t="e">
        <f t="shared" ref="BK20" si="5">BC20*BH20/100</f>
        <v>#N/A</v>
      </c>
      <c r="BL20" s="52" t="e">
        <f t="shared" ref="BL20" si="6">BD20*BH20/100</f>
        <v>#N/A</v>
      </c>
      <c r="BM20" s="52" t="e">
        <f t="shared" ref="BM20" si="7">BE20*BH20/100</f>
        <v>#N/A</v>
      </c>
      <c r="BN20" s="53" t="e">
        <f>BF20</f>
        <v>#N/A</v>
      </c>
      <c r="BO20" s="52" t="e">
        <f>BK20</f>
        <v>#N/A</v>
      </c>
      <c r="BP20" s="52" t="e">
        <f>BL20</f>
        <v>#N/A</v>
      </c>
      <c r="BQ20" s="52" t="e">
        <f>BI20+BM20</f>
        <v>#VALUE!</v>
      </c>
      <c r="BR20" s="53" t="e">
        <f>BJ20+BN20</f>
        <v>#VALUE!</v>
      </c>
      <c r="BS20" s="52" t="e">
        <f t="shared" ref="BS20:BV20" si="8">BO20/55.1</f>
        <v>#N/A</v>
      </c>
      <c r="BT20" s="52" t="e">
        <f t="shared" si="8"/>
        <v>#N/A</v>
      </c>
      <c r="BU20" s="52" t="e">
        <f t="shared" si="8"/>
        <v>#VALUE!</v>
      </c>
      <c r="BV20" s="53" t="e">
        <f t="shared" si="8"/>
        <v>#VALUE!</v>
      </c>
      <c r="BW20" s="124" t="e">
        <f>SUM(BS20:BV20)</f>
        <v>#N/A</v>
      </c>
      <c r="BX20" s="54" t="e">
        <f>IF(ISNA(VLOOKUP(C20, 作物分類!A:E, 4, FALSE))=TRUE, VLOOKUP(B20, 作物名エラーの場合!$B$5:$F$100,5,FALSE), IF(OR(AND(AP20="稲", AB20="液剤_水稲_育苗箱"), AND(AP20="稲", AB20="固形剤（粒剤）_水稲_育苗箱")) = TRUE, "水稲（育苗箱）",VLOOKUP(C20, 作物分類!A:E, 4, FALSE)))</f>
        <v>#N/A</v>
      </c>
      <c r="BY20" s="100" t="str">
        <f>IF(ISNA(IF(AC20="機械散布", VLOOKUP(BX20, 標準面積!$B$12:$D$16, 3, FALSE), VLOOKUP(BX20, 標準面積!$B$3:$D$9, 3, FALSE)))=TRUE, "", IF(AC20="機械散布", VLOOKUP(BX20, 標準面積!$B$12:$D$16, 3, FALSE), VLOOKUP(BX20, 標準面積!$B$3:$D$9, 3, FALSE)))</f>
        <v/>
      </c>
      <c r="BZ20" s="9" t="str">
        <f>IF(ISNA(VLOOKUP(B20,補助2!$B$4:$F$100,5,FALSE))=TRUE, "",VLOOKUP(B20,補助2!$B$4:$F$100,5,FALSE))</f>
        <v/>
      </c>
      <c r="CA20" s="100" t="str">
        <f>IF(ISNA(VLOOKUP(B20,補助3!B:G, 6, FALSE))=TRUE, "",VLOOKUP(B20,補助3!B:G, 6, FALSE))</f>
        <v/>
      </c>
      <c r="CB20" s="100" t="str">
        <f>IF(O20=1, 240, "")</f>
        <v/>
      </c>
      <c r="CC20" s="9" t="str">
        <f>IF(C20="","",IF(O20=1,CB20,MIN(BY20:CA20)))</f>
        <v/>
      </c>
      <c r="CD20" s="130" t="e">
        <f>IF(G20=1, N20*CC20/10, T20*CC20)</f>
        <v>#VALUE!</v>
      </c>
      <c r="CE20" s="63" t="e">
        <f>Z20*CD20</f>
        <v>#VALUE!</v>
      </c>
      <c r="CF20" s="64" t="e">
        <f>AA20*CD20</f>
        <v>#VALUE!</v>
      </c>
      <c r="CG20" s="64" t="e">
        <f t="shared" ref="CG20" si="9">AL20*CD20</f>
        <v>#N/A</v>
      </c>
      <c r="CH20" s="64" t="e">
        <f t="shared" ref="CH20" si="10">AM20*CD20</f>
        <v>#N/A</v>
      </c>
      <c r="CI20" s="64" t="e">
        <f t="shared" ref="CI20" si="11">AN20*CD20</f>
        <v>#N/A</v>
      </c>
      <c r="CJ20" s="53" t="e">
        <f t="shared" ref="CJ20" si="12">AO20*CD20</f>
        <v>#N/A</v>
      </c>
      <c r="CK20" s="54">
        <f>VLOOKUP(1,'出力シート（主要）'!$Q$4:$T$4,3,FALSE)</f>
        <v>0</v>
      </c>
      <c r="CL20" s="96" t="e">
        <f>IF(OR(ISNA(VLOOKUP(H20, '出力シート（主要）'!$Q$4:$T$15, 3))=TRUE, VLOOKUP(H20, '出力シート（主要）'!$Q$4:$T$15, 3)=0), "ERROR", VLOOKUP(H20, '出力シート（主要）'!$Q$4:$T$15, 3))</f>
        <v>#VALUE!</v>
      </c>
      <c r="CM20" s="52" t="e">
        <f>CE20*CK20/100</f>
        <v>#VALUE!</v>
      </c>
      <c r="CN20" s="52" t="e">
        <f>CF20</f>
        <v>#VALUE!</v>
      </c>
      <c r="CO20" s="52" t="e">
        <f>CG20*CL20/100</f>
        <v>#N/A</v>
      </c>
      <c r="CP20" s="52" t="e">
        <f>CH20*CL20/100</f>
        <v>#N/A</v>
      </c>
      <c r="CQ20" s="52" t="e">
        <f>CI20*CL20/100</f>
        <v>#N/A</v>
      </c>
      <c r="CR20" s="53" t="e">
        <f>CJ20</f>
        <v>#N/A</v>
      </c>
      <c r="CS20" s="52" t="e">
        <f>CO20</f>
        <v>#N/A</v>
      </c>
      <c r="CT20" s="52" t="e">
        <f t="shared" ref="CT20" si="13">CP20</f>
        <v>#N/A</v>
      </c>
      <c r="CU20" s="52" t="e">
        <f t="shared" ref="CU20" si="14">CM20+CQ20</f>
        <v>#VALUE!</v>
      </c>
      <c r="CV20" s="53" t="e">
        <f>CN20+CR20</f>
        <v>#VALUE!</v>
      </c>
      <c r="CW20" s="52" t="e">
        <f t="shared" ref="CW20" si="15">CS20/55.1</f>
        <v>#N/A</v>
      </c>
      <c r="CX20" s="52" t="e">
        <f t="shared" ref="CX20" si="16">CT20/55.1</f>
        <v>#N/A</v>
      </c>
      <c r="CY20" s="52" t="e">
        <f t="shared" ref="CY20" si="17">CU20/55.1</f>
        <v>#VALUE!</v>
      </c>
      <c r="CZ20" s="53" t="e">
        <f t="shared" ref="CZ20" si="18">CV20/55.1</f>
        <v>#VALUE!</v>
      </c>
      <c r="DA20" s="124" t="e">
        <f t="shared" ref="DA20" si="19">SUM(CW20:CZ20)</f>
        <v>#N/A</v>
      </c>
      <c r="DB20" s="100" t="str">
        <f>IF(VLOOKUP(B20,'出力シート（主要）'!B20:P22,15,FALSE)="", "", VLOOKUP(B20,'出力シート（主要）'!B20:P22,15,FALSE))</f>
        <v/>
      </c>
      <c r="DC20" s="9" t="str">
        <f>IF(VLOOKUP($B20,'出力シート（主要）'!$B$20:$T$879,16,FALSE)=0,"",VLOOKUP($B20,'出力シート（主要）'!$B$20:$T$879,16,FALSE))</f>
        <v/>
      </c>
      <c r="DD20" s="9" t="str">
        <f>IF(入力シート!$E$11=選択肢!$A$4,"固",IF(入力シート!$E$11=選択肢!$A$5, "固", "液"))</f>
        <v>液</v>
      </c>
      <c r="DE20" s="91">
        <f t="shared" ref="DE20" si="20">IF(DC20="不浸透性手袋", IF(DD20="固",0.05,0.1), 1)</f>
        <v>1</v>
      </c>
      <c r="DF20" s="89">
        <f t="shared" ref="DF20" si="21">IF(DB20="", 1, IF(DB20="マスク１",0.25,0.1))</f>
        <v>1</v>
      </c>
      <c r="DG20" s="9" t="str">
        <f>IF(VLOOKUP($B20,'出力シート（主要）'!$B$20:$T$879,17,FALSE)=0,"",VLOOKUP($B20,'出力シート（主要）'!$B$20:$T$879,17,FALSE))</f>
        <v/>
      </c>
      <c r="DH20" s="9" t="str">
        <f>IF(VLOOKUP($B20,'出力シート（主要）'!$B$20:$T$879,18,FALSE)=0,"",VLOOKUP($B20,'出力シート（主要）'!$B$20:$T$879,18,FALSE))</f>
        <v/>
      </c>
      <c r="DI20" s="9" t="str">
        <f>IF(VLOOKUP($B20,'出力シート（主要）'!$B$20:$T$879,19,FALSE)=0,"",VLOOKUP($B20,'出力シート（主要）'!$B$20:$T$879,19,FALSE))</f>
        <v/>
      </c>
      <c r="DJ20" s="9" t="str">
        <f>IF(入力シート!$E$11=選択肢!$A$4,"固",IF(入力シート!$E$11=選択肢!$A$5, "液", "液"))</f>
        <v>液</v>
      </c>
      <c r="DK20" s="91">
        <f>IF(DG20="保護面＋フード＋不浸透性防除衣", 0.05, IF(DG20="", IF(DH20="", 1, 0.8), IF(OR(DG20="不浸透性防除衣", DG20="長ズボン・長袖の作業衣")=TRUE, IF(DH20="", 1, VLOOKUP(DH20, 防護装備!$B$13:$C$15,2,FALSE)), IF(DH20="", 0.5, 0.4))))</f>
        <v>1</v>
      </c>
      <c r="DL20" s="91">
        <f t="shared" ref="DL20" si="22">IF(DG20="",1,IF(DG20="長ズボン・長袖の作業衣",0.1,0.05))</f>
        <v>1</v>
      </c>
      <c r="DM20" s="91">
        <f t="shared" ref="DM20" si="23">IF(DI20="不浸透性手袋", IF(DJ20="固", 0.05, 0.1), 1)</f>
        <v>1</v>
      </c>
      <c r="DN20" s="92">
        <f t="shared" ref="DN20" si="24">IF(DH20="", 1, IF(DH20="マスク１",0.25,0.1))</f>
        <v>1</v>
      </c>
      <c r="DO20" s="63" t="e">
        <f>BI20*DE20</f>
        <v>#VALUE!</v>
      </c>
      <c r="DP20" s="48" t="e">
        <f>BJ20*DF20</f>
        <v>#VALUE!</v>
      </c>
      <c r="DQ20" s="48" t="e">
        <f t="shared" ref="DQ20:DT20" si="25">BK20*DK20</f>
        <v>#N/A</v>
      </c>
      <c r="DR20" s="48" t="e">
        <f t="shared" si="25"/>
        <v>#N/A</v>
      </c>
      <c r="DS20" s="48" t="e">
        <f t="shared" si="25"/>
        <v>#N/A</v>
      </c>
      <c r="DT20" s="51" t="e">
        <f t="shared" si="25"/>
        <v>#N/A</v>
      </c>
      <c r="DU20" s="48" t="e">
        <f>DQ20</f>
        <v>#N/A</v>
      </c>
      <c r="DV20" s="52" t="e">
        <f>DR20</f>
        <v>#N/A</v>
      </c>
      <c r="DW20" s="52" t="e">
        <f>DO20+DS20</f>
        <v>#VALUE!</v>
      </c>
      <c r="DX20" s="53" t="e">
        <f>DT20+DP20</f>
        <v>#N/A</v>
      </c>
      <c r="DY20" s="52" t="e">
        <f t="shared" ref="DY20:EB20" si="26">DU20/55.1</f>
        <v>#N/A</v>
      </c>
      <c r="DZ20" s="52" t="e">
        <f t="shared" si="26"/>
        <v>#N/A</v>
      </c>
      <c r="EA20" s="52" t="e">
        <f t="shared" si="26"/>
        <v>#VALUE!</v>
      </c>
      <c r="EB20" s="53" t="e">
        <f t="shared" si="26"/>
        <v>#N/A</v>
      </c>
      <c r="EC20" s="5" t="e">
        <f>SUM(DY20:EB20)</f>
        <v>#N/A</v>
      </c>
      <c r="ED20" s="63" t="e">
        <f>CM20*DE20</f>
        <v>#VALUE!</v>
      </c>
      <c r="EE20" s="48" t="e">
        <f>CN20*DF20</f>
        <v>#VALUE!</v>
      </c>
      <c r="EF20" s="48" t="e">
        <f>CO20*DK20</f>
        <v>#N/A</v>
      </c>
      <c r="EG20" s="48" t="e">
        <f>CP20*DL20</f>
        <v>#N/A</v>
      </c>
      <c r="EH20" s="48" t="e">
        <f t="shared" ref="EH20" si="27">CQ20*DM20</f>
        <v>#N/A</v>
      </c>
      <c r="EI20" s="51" t="e">
        <f t="shared" ref="EI20" si="28">CR20*DN20</f>
        <v>#N/A</v>
      </c>
      <c r="EJ20" s="48" t="e">
        <f>EF20</f>
        <v>#N/A</v>
      </c>
      <c r="EK20" s="52" t="e">
        <f>EG20</f>
        <v>#N/A</v>
      </c>
      <c r="EL20" s="52" t="e">
        <f>ED20+EH20</f>
        <v>#VALUE!</v>
      </c>
      <c r="EM20" s="53" t="e">
        <f>EE20+EI20</f>
        <v>#VALUE!</v>
      </c>
      <c r="EN20" s="52" t="e">
        <f t="shared" ref="EN20:EQ20" si="29">EJ20/55.1</f>
        <v>#N/A</v>
      </c>
      <c r="EO20" s="52" t="e">
        <f t="shared" si="29"/>
        <v>#N/A</v>
      </c>
      <c r="EP20" s="52" t="e">
        <f t="shared" si="29"/>
        <v>#VALUE!</v>
      </c>
      <c r="EQ20" s="9" t="e">
        <f t="shared" si="29"/>
        <v>#VALUE!</v>
      </c>
      <c r="ER20" s="5" t="e">
        <f>SUM(EN20:EQ20)</f>
        <v>#N/A</v>
      </c>
      <c r="ES20">
        <f t="shared" ref="ES20" si="30">IF(C20="", 0, 1)</f>
        <v>0</v>
      </c>
      <c r="ET20" t="str">
        <f>IF(C20="","", DBCS(VLOOKUP(A20,入力シート!A:P,16,FALSE)&amp;"回"))</f>
        <v/>
      </c>
      <c r="EU20" s="18" t="str">
        <f t="shared" ref="EU20" si="31">IF(ES20&gt;0, DB20&amp;DG20&amp;DH20, "")</f>
        <v/>
      </c>
      <c r="EV20" s="97" t="str">
        <f>IF(ISNA(VLOOKUP(EU20,選択肢!$N$169:$O$174, 2, FALSE) )= TRUE, "", VLOOKUP(EU20, 選択肢!$N$169:$O$174, 2, FALSE))</f>
        <v/>
      </c>
      <c r="EW20" s="18" t="str">
        <f>IF(VLOOKUP(A20,入力シート!A:K,5,FALSE)=0,"",VLOOKUP(A20,入力シート!A:K,5,FALSE)&amp;" 倍, "&amp;VLOOKUP(A20,入力シート!A:K,6,FALSE)&amp;" L/10a")&amp;IF(VLOOKUP(A20,入力シート!A:K,8,FALSE)=0,"",VLOOKUP(A20,入力シート!A:K,8,FALSE)&amp;" mL, "&amp;VLOOKUP(A20,入力シート!A:K,10,FALSE)&amp;" L/10a")&amp;IF(VLOOKUP(A20,入力シート!A:K,11,FALSE)=0,"",VLOOKUP(A20,入力シート!A:K,11,FALSE)&amp;" kg/10a")</f>
        <v/>
      </c>
      <c r="EX20" s="18" t="str">
        <f>IF(VLOOKUP(A20,入力シート!A:M,5,FALSE)=0, IF(VLOOKUP(A20,入力シート!A:M,12,FALSE)=0,"",VLOOKUP(A20,入力シート!A:M,12,FALSE)&amp;" L/箱"),VLOOKUP(A20,入力シート!A:M,5,FALSE)&amp;" 倍, "&amp;VLOOKUP(A20,入力シート!A:M,12,FALSE)&amp;" L/箱")&amp;IF(VLOOKUP(A20,入力シート!A:M,13,FALSE)=0,"",VLOOKUP(A20,入力シート!A:M,13,FALSE)&amp;" g/箱")</f>
        <v/>
      </c>
      <c r="EY20" s="18" t="str">
        <f>IF(B20="","",IF(G20=1,EW20,EX20))</f>
        <v/>
      </c>
      <c r="EZ20">
        <f>B20</f>
        <v>1</v>
      </c>
      <c r="FA20" t="e">
        <f>AP20</f>
        <v>#N/A</v>
      </c>
      <c r="FB20" s="97" t="str">
        <f>IF(C20="","",IF(O20=1,"",ROUND(AY20,2)))</f>
        <v/>
      </c>
      <c r="FC20" s="97" t="str">
        <f>AX20</f>
        <v/>
      </c>
      <c r="FD20" s="18" t="e">
        <f>BX20</f>
        <v>#N/A</v>
      </c>
      <c r="FE20" t="str">
        <f>IF(C20="","",IF(O20=1,"",MIN(BY20:CA20)))</f>
        <v/>
      </c>
      <c r="FF20" t="str">
        <f>CB20</f>
        <v/>
      </c>
      <c r="FG20">
        <f>IF(G20=1, ROUND(N20,2), "")</f>
        <v>0</v>
      </c>
      <c r="FH20" s="97" t="str">
        <f>IF(O20=1, ROUND(T20, 2), "")</f>
        <v/>
      </c>
      <c r="FI20" t="e">
        <f>ROUND(AZ20, 0)</f>
        <v>#VALUE!</v>
      </c>
      <c r="FJ20" t="e">
        <f>ROUND(CD20,0)</f>
        <v>#VALUE!</v>
      </c>
      <c r="FK20" s="97">
        <f>B20</f>
        <v>1</v>
      </c>
      <c r="FL20" t="e">
        <f>BW20</f>
        <v>#N/A</v>
      </c>
      <c r="FM20" t="e">
        <f>DA20</f>
        <v>#N/A</v>
      </c>
      <c r="FN20" t="e">
        <f>EC20</f>
        <v>#N/A</v>
      </c>
      <c r="FO20" t="e">
        <f>ER20</f>
        <v>#N/A</v>
      </c>
      <c r="FP20" s="18" t="e">
        <f>BX20</f>
        <v>#N/A</v>
      </c>
      <c r="FR20" s="182">
        <f>B20</f>
        <v>1</v>
      </c>
      <c r="FS20" t="str">
        <f>IF(ISNA(AC20)=TRUE, "", AC20)</f>
        <v/>
      </c>
      <c r="FU20" t="e">
        <f>BW20*100/(入力シート!$E$6*1000)</f>
        <v>#N/A</v>
      </c>
      <c r="FV20" s="171" t="e">
        <f>DA20*100/(入力シート!$E$7*1000)</f>
        <v>#N/A</v>
      </c>
      <c r="FW20" s="171" t="e">
        <f>EC20*100/(入力シート!$E$6*1000)</f>
        <v>#N/A</v>
      </c>
      <c r="FX20" t="e">
        <f>ER20*100/(入力シート!$E$7*1000)</f>
        <v>#N/A</v>
      </c>
    </row>
    <row r="21" spans="1:180" x14ac:dyDescent="0.15">
      <c r="A21" s="49">
        <v>1000002</v>
      </c>
      <c r="B21" s="95"/>
      <c r="C21" s="187" t="str">
        <f>IF(A21="","",DBCS(VLOOKUP(A21,入力シート!A:E,3,FALSE)))</f>
        <v/>
      </c>
      <c r="D21" s="188"/>
      <c r="E21" s="188"/>
      <c r="F21" s="185"/>
      <c r="G21" s="156"/>
      <c r="H21" s="187"/>
      <c r="I21" s="189"/>
      <c r="J21" s="187"/>
      <c r="K21" s="189"/>
      <c r="L21" s="173"/>
      <c r="M21" s="174"/>
      <c r="N21" s="189"/>
      <c r="O21" s="156"/>
      <c r="P21" s="176"/>
      <c r="Q21" s="184"/>
      <c r="R21" s="189"/>
      <c r="S21" s="186"/>
      <c r="T21" s="189"/>
      <c r="U21" s="101"/>
      <c r="V21" s="63"/>
      <c r="W21" s="51"/>
      <c r="X21" s="63"/>
      <c r="Y21" s="51"/>
      <c r="Z21" s="63"/>
      <c r="AA21" s="51"/>
      <c r="AB21" s="48"/>
      <c r="AC21" s="176"/>
      <c r="AD21" s="47"/>
      <c r="AE21" s="52"/>
      <c r="AF21" s="52"/>
      <c r="AG21" s="177"/>
      <c r="AH21" s="47"/>
      <c r="AI21" s="48"/>
      <c r="AJ21" s="48"/>
      <c r="AK21" s="51"/>
      <c r="AL21" s="48"/>
      <c r="AM21" s="48"/>
      <c r="AN21" s="48"/>
      <c r="AO21" s="48"/>
      <c r="AP21" s="47"/>
      <c r="AQ21" s="52"/>
      <c r="AR21" s="64"/>
      <c r="AS21" s="52"/>
      <c r="AT21" s="62"/>
      <c r="AU21" s="52"/>
      <c r="AV21" s="64"/>
      <c r="AW21" s="64"/>
      <c r="AX21" s="64"/>
      <c r="AY21" s="162"/>
      <c r="AZ21" s="127"/>
      <c r="BA21" s="48"/>
      <c r="BB21" s="52"/>
      <c r="BC21" s="52"/>
      <c r="BD21" s="52"/>
      <c r="BE21" s="52"/>
      <c r="BF21" s="177"/>
      <c r="BG21" s="101"/>
      <c r="BH21" s="177"/>
      <c r="BI21" s="48"/>
      <c r="BJ21" s="52"/>
      <c r="BK21" s="52"/>
      <c r="BL21" s="52"/>
      <c r="BM21" s="52"/>
      <c r="BN21" s="177"/>
      <c r="BO21" s="52"/>
      <c r="BP21" s="52"/>
      <c r="BQ21" s="52"/>
      <c r="BR21" s="177"/>
      <c r="BS21" s="52"/>
      <c r="BT21" s="52"/>
      <c r="BU21" s="52"/>
      <c r="BV21" s="177"/>
      <c r="BW21" s="124"/>
      <c r="BX21" s="101"/>
      <c r="BY21" s="100"/>
      <c r="BZ21" s="100"/>
      <c r="CA21" s="100"/>
      <c r="CB21" s="100"/>
      <c r="CC21" s="100"/>
      <c r="CD21" s="130"/>
      <c r="CE21" s="63"/>
      <c r="CF21" s="64"/>
      <c r="CG21" s="64"/>
      <c r="CH21" s="64"/>
      <c r="CI21" s="64"/>
      <c r="CJ21" s="177"/>
      <c r="CK21" s="101"/>
      <c r="CL21" s="177"/>
      <c r="CM21" s="52"/>
      <c r="CN21" s="52"/>
      <c r="CO21" s="52"/>
      <c r="CP21" s="52"/>
      <c r="CQ21" s="52"/>
      <c r="CR21" s="177"/>
      <c r="CS21" s="52"/>
      <c r="CT21" s="52"/>
      <c r="CU21" s="52"/>
      <c r="CV21" s="177"/>
      <c r="CW21" s="52"/>
      <c r="CX21" s="52"/>
      <c r="CY21" s="52"/>
      <c r="CZ21" s="177"/>
      <c r="DA21" s="124"/>
      <c r="DB21" s="100"/>
      <c r="DC21" s="100"/>
      <c r="DD21" s="100"/>
      <c r="DE21" s="188"/>
      <c r="DF21" s="185"/>
      <c r="DG21" s="100"/>
      <c r="DH21" s="100"/>
      <c r="DI21" s="100"/>
      <c r="DJ21" s="100"/>
      <c r="DK21" s="188"/>
      <c r="DL21" s="188"/>
      <c r="DM21" s="188"/>
      <c r="DN21" s="189"/>
      <c r="DO21" s="63"/>
      <c r="DP21" s="48"/>
      <c r="DQ21" s="48"/>
      <c r="DR21" s="48"/>
      <c r="DS21" s="48"/>
      <c r="DT21" s="51"/>
      <c r="DU21" s="48"/>
      <c r="DV21" s="52"/>
      <c r="DW21" s="52"/>
      <c r="DX21" s="177"/>
      <c r="DY21" s="52"/>
      <c r="DZ21" s="52"/>
      <c r="EA21" s="52"/>
      <c r="EB21" s="177"/>
      <c r="EC21" s="173"/>
      <c r="ED21" s="63"/>
      <c r="EE21" s="48"/>
      <c r="EF21" s="48"/>
      <c r="EG21" s="48"/>
      <c r="EH21" s="48"/>
      <c r="EI21" s="51"/>
      <c r="EJ21" s="48"/>
      <c r="EK21" s="52"/>
      <c r="EL21" s="52"/>
      <c r="EM21" s="177"/>
      <c r="EN21" s="52"/>
      <c r="EO21" s="52"/>
      <c r="EP21" s="52"/>
      <c r="EQ21" s="100"/>
      <c r="ER21" s="173"/>
      <c r="ES21" s="171">
        <f t="shared" ref="ES21:ES69" si="32">IF(C21="", 0, 1)</f>
        <v>0</v>
      </c>
      <c r="ET21" s="171"/>
      <c r="EU21" s="18"/>
      <c r="EV21" s="171"/>
      <c r="EW21" s="18"/>
      <c r="EX21" s="18"/>
      <c r="EY21" s="18"/>
      <c r="EZ21" s="171"/>
      <c r="FA21" s="171"/>
      <c r="FB21" s="171"/>
      <c r="FC21" s="171"/>
      <c r="FD21" s="18"/>
      <c r="FE21" s="171"/>
      <c r="FF21" s="171"/>
      <c r="FG21" s="171"/>
      <c r="FH21" s="171"/>
      <c r="FI21" s="171"/>
      <c r="FJ21" s="171"/>
      <c r="FK21" s="171"/>
      <c r="FL21" s="171"/>
      <c r="FM21" s="171"/>
      <c r="FN21" s="171"/>
      <c r="FO21" s="171"/>
      <c r="FP21" s="18"/>
      <c r="FQ21" s="171"/>
      <c r="FS21" s="171"/>
      <c r="FU21" s="171"/>
      <c r="FV21" s="171"/>
      <c r="FW21" s="171"/>
      <c r="FX21" s="171"/>
    </row>
    <row r="22" spans="1:180" x14ac:dyDescent="0.15">
      <c r="A22" s="49">
        <v>1000003</v>
      </c>
      <c r="B22" s="95"/>
      <c r="C22" s="187" t="str">
        <f>IF(A22="","",DBCS(VLOOKUP(A22,入力シート!A:E,3,FALSE)))</f>
        <v/>
      </c>
      <c r="D22" s="188"/>
      <c r="E22" s="188"/>
      <c r="F22" s="185"/>
      <c r="G22" s="156"/>
      <c r="H22" s="187"/>
      <c r="I22" s="189"/>
      <c r="J22" s="187"/>
      <c r="K22" s="189"/>
      <c r="L22" s="173"/>
      <c r="M22" s="174"/>
      <c r="N22" s="189"/>
      <c r="O22" s="156"/>
      <c r="P22" s="176"/>
      <c r="Q22" s="184"/>
      <c r="R22" s="189"/>
      <c r="S22" s="186"/>
      <c r="T22" s="189"/>
      <c r="U22" s="101"/>
      <c r="V22" s="63"/>
      <c r="W22" s="51"/>
      <c r="X22" s="63"/>
      <c r="Y22" s="51"/>
      <c r="Z22" s="63"/>
      <c r="AA22" s="51"/>
      <c r="AB22" s="48"/>
      <c r="AC22" s="176"/>
      <c r="AD22" s="47"/>
      <c r="AE22" s="52"/>
      <c r="AF22" s="52"/>
      <c r="AG22" s="177"/>
      <c r="AH22" s="47"/>
      <c r="AI22" s="48"/>
      <c r="AJ22" s="48"/>
      <c r="AK22" s="51"/>
      <c r="AL22" s="48"/>
      <c r="AM22" s="48"/>
      <c r="AN22" s="48"/>
      <c r="AO22" s="48"/>
      <c r="AP22" s="47"/>
      <c r="AQ22" s="52"/>
      <c r="AR22" s="64"/>
      <c r="AS22" s="52"/>
      <c r="AT22" s="62"/>
      <c r="AU22" s="52"/>
      <c r="AV22" s="64"/>
      <c r="AW22" s="64"/>
      <c r="AX22" s="64"/>
      <c r="AY22" s="162"/>
      <c r="AZ22" s="127"/>
      <c r="BA22" s="48"/>
      <c r="BB22" s="52"/>
      <c r="BC22" s="52"/>
      <c r="BD22" s="52"/>
      <c r="BE22" s="52"/>
      <c r="BF22" s="177"/>
      <c r="BG22" s="101"/>
      <c r="BH22" s="177"/>
      <c r="BI22" s="48"/>
      <c r="BJ22" s="52"/>
      <c r="BK22" s="52"/>
      <c r="BL22" s="52"/>
      <c r="BM22" s="52"/>
      <c r="BN22" s="177"/>
      <c r="BO22" s="52"/>
      <c r="BP22" s="52"/>
      <c r="BQ22" s="52"/>
      <c r="BR22" s="177"/>
      <c r="BS22" s="52"/>
      <c r="BT22" s="52"/>
      <c r="BU22" s="52"/>
      <c r="BV22" s="177"/>
      <c r="BW22" s="124"/>
      <c r="BX22" s="101"/>
      <c r="BY22" s="100"/>
      <c r="BZ22" s="100"/>
      <c r="CA22" s="100"/>
      <c r="CB22" s="100"/>
      <c r="CC22" s="100"/>
      <c r="CD22" s="130"/>
      <c r="CE22" s="63"/>
      <c r="CF22" s="64"/>
      <c r="CG22" s="64"/>
      <c r="CH22" s="64"/>
      <c r="CI22" s="64"/>
      <c r="CJ22" s="177"/>
      <c r="CK22" s="101"/>
      <c r="CL22" s="177"/>
      <c r="CM22" s="52"/>
      <c r="CN22" s="52"/>
      <c r="CO22" s="52"/>
      <c r="CP22" s="52"/>
      <c r="CQ22" s="52"/>
      <c r="CR22" s="177"/>
      <c r="CS22" s="52"/>
      <c r="CT22" s="52"/>
      <c r="CU22" s="52"/>
      <c r="CV22" s="177"/>
      <c r="CW22" s="52"/>
      <c r="CX22" s="52"/>
      <c r="CY22" s="52"/>
      <c r="CZ22" s="177"/>
      <c r="DA22" s="124"/>
      <c r="DB22" s="100"/>
      <c r="DC22" s="100"/>
      <c r="DD22" s="100"/>
      <c r="DE22" s="188"/>
      <c r="DF22" s="185"/>
      <c r="DG22" s="100"/>
      <c r="DH22" s="100"/>
      <c r="DI22" s="100"/>
      <c r="DJ22" s="100"/>
      <c r="DK22" s="188"/>
      <c r="DL22" s="188"/>
      <c r="DM22" s="188"/>
      <c r="DN22" s="189"/>
      <c r="DO22" s="63"/>
      <c r="DP22" s="48"/>
      <c r="DQ22" s="48"/>
      <c r="DR22" s="48"/>
      <c r="DS22" s="48"/>
      <c r="DT22" s="51"/>
      <c r="DU22" s="48"/>
      <c r="DV22" s="52"/>
      <c r="DW22" s="52"/>
      <c r="DX22" s="177"/>
      <c r="DY22" s="52"/>
      <c r="DZ22" s="52"/>
      <c r="EA22" s="52"/>
      <c r="EB22" s="177"/>
      <c r="EC22" s="173"/>
      <c r="ED22" s="63"/>
      <c r="EE22" s="48"/>
      <c r="EF22" s="48"/>
      <c r="EG22" s="48"/>
      <c r="EH22" s="48"/>
      <c r="EI22" s="51"/>
      <c r="EJ22" s="48"/>
      <c r="EK22" s="52"/>
      <c r="EL22" s="52"/>
      <c r="EM22" s="177"/>
      <c r="EN22" s="52"/>
      <c r="EO22" s="52"/>
      <c r="EP22" s="52"/>
      <c r="EQ22" s="100"/>
      <c r="ER22" s="173"/>
      <c r="ES22" s="171">
        <f t="shared" si="32"/>
        <v>0</v>
      </c>
      <c r="ET22" s="171"/>
      <c r="EU22" s="18"/>
      <c r="EV22" s="171"/>
      <c r="EW22" s="18"/>
      <c r="EX22" s="18"/>
      <c r="EY22" s="18"/>
      <c r="EZ22" s="171"/>
      <c r="FA22" s="171"/>
      <c r="FB22" s="171"/>
      <c r="FC22" s="171"/>
      <c r="FD22" s="18"/>
      <c r="FE22" s="171"/>
      <c r="FF22" s="171"/>
      <c r="FG22" s="171"/>
      <c r="FH22" s="171"/>
      <c r="FI22" s="171"/>
      <c r="FJ22" s="171"/>
      <c r="FK22" s="171"/>
      <c r="FL22" s="171"/>
      <c r="FM22" s="171"/>
      <c r="FN22" s="171"/>
      <c r="FO22" s="171"/>
      <c r="FP22" s="18"/>
      <c r="FQ22" s="171"/>
      <c r="FS22" s="171"/>
      <c r="FU22" s="171"/>
      <c r="FV22" s="171"/>
      <c r="FW22" s="171"/>
      <c r="FX22" s="171"/>
    </row>
    <row r="23" spans="1:180" x14ac:dyDescent="0.15">
      <c r="A23" s="49">
        <v>1000004</v>
      </c>
      <c r="B23" s="95"/>
      <c r="C23" s="187" t="str">
        <f>IF(A23="","",DBCS(VLOOKUP(A23,入力シート!A:E,3,FALSE)))</f>
        <v/>
      </c>
      <c r="D23" s="188"/>
      <c r="E23" s="188"/>
      <c r="F23" s="185"/>
      <c r="G23" s="156"/>
      <c r="H23" s="187"/>
      <c r="I23" s="189"/>
      <c r="J23" s="187"/>
      <c r="K23" s="189"/>
      <c r="L23" s="173"/>
      <c r="M23" s="174"/>
      <c r="N23" s="189"/>
      <c r="O23" s="156"/>
      <c r="P23" s="176"/>
      <c r="Q23" s="184"/>
      <c r="R23" s="189"/>
      <c r="S23" s="186"/>
      <c r="T23" s="189"/>
      <c r="U23" s="101"/>
      <c r="V23" s="63"/>
      <c r="W23" s="51"/>
      <c r="X23" s="63"/>
      <c r="Y23" s="51"/>
      <c r="Z23" s="63"/>
      <c r="AA23" s="51"/>
      <c r="AB23" s="48"/>
      <c r="AC23" s="176"/>
      <c r="AD23" s="47"/>
      <c r="AE23" s="52"/>
      <c r="AF23" s="52"/>
      <c r="AG23" s="177"/>
      <c r="AH23" s="47"/>
      <c r="AI23" s="48"/>
      <c r="AJ23" s="48"/>
      <c r="AK23" s="51"/>
      <c r="AL23" s="48"/>
      <c r="AM23" s="48"/>
      <c r="AN23" s="48"/>
      <c r="AO23" s="48"/>
      <c r="AP23" s="47"/>
      <c r="AQ23" s="52"/>
      <c r="AR23" s="64"/>
      <c r="AS23" s="52"/>
      <c r="AT23" s="62"/>
      <c r="AU23" s="52"/>
      <c r="AV23" s="64"/>
      <c r="AW23" s="64"/>
      <c r="AX23" s="64"/>
      <c r="AY23" s="162"/>
      <c r="AZ23" s="127"/>
      <c r="BA23" s="48"/>
      <c r="BB23" s="52"/>
      <c r="BC23" s="52"/>
      <c r="BD23" s="52"/>
      <c r="BE23" s="52"/>
      <c r="BF23" s="177"/>
      <c r="BG23" s="101"/>
      <c r="BH23" s="177"/>
      <c r="BI23" s="48"/>
      <c r="BJ23" s="52"/>
      <c r="BK23" s="52"/>
      <c r="BL23" s="52"/>
      <c r="BM23" s="52"/>
      <c r="BN23" s="177"/>
      <c r="BO23" s="52"/>
      <c r="BP23" s="52"/>
      <c r="BQ23" s="52"/>
      <c r="BR23" s="177"/>
      <c r="BS23" s="52"/>
      <c r="BT23" s="52"/>
      <c r="BU23" s="52"/>
      <c r="BV23" s="177"/>
      <c r="BW23" s="124"/>
      <c r="BX23" s="101"/>
      <c r="BY23" s="100"/>
      <c r="BZ23" s="100"/>
      <c r="CA23" s="100"/>
      <c r="CB23" s="100"/>
      <c r="CC23" s="100"/>
      <c r="CD23" s="130"/>
      <c r="CE23" s="63"/>
      <c r="CF23" s="64"/>
      <c r="CG23" s="64"/>
      <c r="CH23" s="64"/>
      <c r="CI23" s="64"/>
      <c r="CJ23" s="177"/>
      <c r="CK23" s="101"/>
      <c r="CL23" s="177"/>
      <c r="CM23" s="52"/>
      <c r="CN23" s="52"/>
      <c r="CO23" s="52"/>
      <c r="CP23" s="52"/>
      <c r="CQ23" s="52"/>
      <c r="CR23" s="177"/>
      <c r="CS23" s="52"/>
      <c r="CT23" s="52"/>
      <c r="CU23" s="52"/>
      <c r="CV23" s="177"/>
      <c r="CW23" s="52"/>
      <c r="CX23" s="52"/>
      <c r="CY23" s="52"/>
      <c r="CZ23" s="177"/>
      <c r="DA23" s="124"/>
      <c r="DB23" s="100"/>
      <c r="DC23" s="100"/>
      <c r="DD23" s="100"/>
      <c r="DE23" s="188"/>
      <c r="DF23" s="185"/>
      <c r="DG23" s="100"/>
      <c r="DH23" s="100"/>
      <c r="DI23" s="100"/>
      <c r="DJ23" s="100"/>
      <c r="DK23" s="188"/>
      <c r="DL23" s="188"/>
      <c r="DM23" s="188"/>
      <c r="DN23" s="189"/>
      <c r="DO23" s="63"/>
      <c r="DP23" s="48"/>
      <c r="DQ23" s="48"/>
      <c r="DR23" s="48"/>
      <c r="DS23" s="48"/>
      <c r="DT23" s="51"/>
      <c r="DU23" s="48"/>
      <c r="DV23" s="52"/>
      <c r="DW23" s="52"/>
      <c r="DX23" s="177"/>
      <c r="DY23" s="52"/>
      <c r="DZ23" s="52"/>
      <c r="EA23" s="52"/>
      <c r="EB23" s="177"/>
      <c r="EC23" s="173"/>
      <c r="ED23" s="63"/>
      <c r="EE23" s="48"/>
      <c r="EF23" s="48"/>
      <c r="EG23" s="48"/>
      <c r="EH23" s="48"/>
      <c r="EI23" s="51"/>
      <c r="EJ23" s="48"/>
      <c r="EK23" s="52"/>
      <c r="EL23" s="52"/>
      <c r="EM23" s="177"/>
      <c r="EN23" s="52"/>
      <c r="EO23" s="52"/>
      <c r="EP23" s="52"/>
      <c r="EQ23" s="100"/>
      <c r="ER23" s="173"/>
      <c r="ES23" s="171">
        <f t="shared" si="32"/>
        <v>0</v>
      </c>
      <c r="ET23" s="171"/>
      <c r="EU23" s="18"/>
      <c r="EV23" s="171"/>
      <c r="EW23" s="18"/>
      <c r="EX23" s="18"/>
      <c r="EY23" s="18"/>
      <c r="EZ23" s="171"/>
      <c r="FA23" s="171"/>
      <c r="FB23" s="171"/>
      <c r="FC23" s="171"/>
      <c r="FD23" s="18"/>
      <c r="FE23" s="171"/>
      <c r="FF23" s="171"/>
      <c r="FG23" s="171"/>
      <c r="FH23" s="171"/>
      <c r="FI23" s="171"/>
      <c r="FJ23" s="171"/>
      <c r="FK23" s="171"/>
      <c r="FL23" s="171"/>
      <c r="FM23" s="171"/>
      <c r="FN23" s="171"/>
      <c r="FO23" s="171"/>
      <c r="FP23" s="18"/>
      <c r="FQ23" s="171"/>
      <c r="FS23" s="171"/>
      <c r="FU23" s="171"/>
      <c r="FV23" s="171"/>
      <c r="FW23" s="171"/>
      <c r="FX23" s="171"/>
    </row>
    <row r="24" spans="1:180" x14ac:dyDescent="0.15">
      <c r="A24" s="49">
        <v>1000005</v>
      </c>
      <c r="B24" s="95"/>
      <c r="C24" s="187" t="str">
        <f>IF(A24="","",DBCS(VLOOKUP(A24,入力シート!A:E,3,FALSE)))</f>
        <v/>
      </c>
      <c r="D24" s="188"/>
      <c r="E24" s="188"/>
      <c r="F24" s="185"/>
      <c r="G24" s="156"/>
      <c r="H24" s="187"/>
      <c r="I24" s="189"/>
      <c r="J24" s="187"/>
      <c r="K24" s="189"/>
      <c r="L24" s="173"/>
      <c r="M24" s="174"/>
      <c r="N24" s="189"/>
      <c r="O24" s="156"/>
      <c r="P24" s="176"/>
      <c r="Q24" s="184"/>
      <c r="R24" s="189"/>
      <c r="S24" s="186"/>
      <c r="T24" s="189"/>
      <c r="U24" s="101"/>
      <c r="V24" s="63"/>
      <c r="W24" s="51"/>
      <c r="X24" s="63"/>
      <c r="Y24" s="51"/>
      <c r="Z24" s="63"/>
      <c r="AA24" s="51"/>
      <c r="AB24" s="48"/>
      <c r="AC24" s="176"/>
      <c r="AD24" s="47"/>
      <c r="AE24" s="52"/>
      <c r="AF24" s="52"/>
      <c r="AG24" s="177"/>
      <c r="AH24" s="47"/>
      <c r="AI24" s="48"/>
      <c r="AJ24" s="48"/>
      <c r="AK24" s="51"/>
      <c r="AL24" s="48"/>
      <c r="AM24" s="48"/>
      <c r="AN24" s="48"/>
      <c r="AO24" s="48"/>
      <c r="AP24" s="47"/>
      <c r="AQ24" s="52"/>
      <c r="AR24" s="64"/>
      <c r="AS24" s="52"/>
      <c r="AT24" s="62"/>
      <c r="AU24" s="52"/>
      <c r="AV24" s="64"/>
      <c r="AW24" s="64"/>
      <c r="AX24" s="64"/>
      <c r="AY24" s="162"/>
      <c r="AZ24" s="127"/>
      <c r="BA24" s="48"/>
      <c r="BB24" s="52"/>
      <c r="BC24" s="52"/>
      <c r="BD24" s="52"/>
      <c r="BE24" s="52"/>
      <c r="BF24" s="177"/>
      <c r="BG24" s="101"/>
      <c r="BH24" s="177"/>
      <c r="BI24" s="48"/>
      <c r="BJ24" s="52"/>
      <c r="BK24" s="52"/>
      <c r="BL24" s="52"/>
      <c r="BM24" s="52"/>
      <c r="BN24" s="177"/>
      <c r="BO24" s="52"/>
      <c r="BP24" s="52"/>
      <c r="BQ24" s="52"/>
      <c r="BR24" s="177"/>
      <c r="BS24" s="52"/>
      <c r="BT24" s="52"/>
      <c r="BU24" s="52"/>
      <c r="BV24" s="177"/>
      <c r="BW24" s="124"/>
      <c r="BX24" s="101"/>
      <c r="BY24" s="100"/>
      <c r="BZ24" s="100"/>
      <c r="CA24" s="100"/>
      <c r="CB24" s="100"/>
      <c r="CC24" s="100"/>
      <c r="CD24" s="130"/>
      <c r="CE24" s="63"/>
      <c r="CF24" s="64"/>
      <c r="CG24" s="64"/>
      <c r="CH24" s="64"/>
      <c r="CI24" s="64"/>
      <c r="CJ24" s="177"/>
      <c r="CK24" s="101"/>
      <c r="CL24" s="177"/>
      <c r="CM24" s="52"/>
      <c r="CN24" s="52"/>
      <c r="CO24" s="52"/>
      <c r="CP24" s="52"/>
      <c r="CQ24" s="52"/>
      <c r="CR24" s="177"/>
      <c r="CS24" s="52"/>
      <c r="CT24" s="52"/>
      <c r="CU24" s="52"/>
      <c r="CV24" s="177"/>
      <c r="CW24" s="52"/>
      <c r="CX24" s="52"/>
      <c r="CY24" s="52"/>
      <c r="CZ24" s="177"/>
      <c r="DA24" s="124"/>
      <c r="DB24" s="100"/>
      <c r="DC24" s="100"/>
      <c r="DD24" s="100"/>
      <c r="DE24" s="188"/>
      <c r="DF24" s="185"/>
      <c r="DG24" s="100"/>
      <c r="DH24" s="100"/>
      <c r="DI24" s="100"/>
      <c r="DJ24" s="100"/>
      <c r="DK24" s="188"/>
      <c r="DL24" s="188"/>
      <c r="DM24" s="188"/>
      <c r="DN24" s="189"/>
      <c r="DO24" s="63"/>
      <c r="DP24" s="48"/>
      <c r="DQ24" s="48"/>
      <c r="DR24" s="48"/>
      <c r="DS24" s="48"/>
      <c r="DT24" s="51"/>
      <c r="DU24" s="48"/>
      <c r="DV24" s="52"/>
      <c r="DW24" s="52"/>
      <c r="DX24" s="177"/>
      <c r="DY24" s="52"/>
      <c r="DZ24" s="52"/>
      <c r="EA24" s="52"/>
      <c r="EB24" s="177"/>
      <c r="EC24" s="173"/>
      <c r="ED24" s="63"/>
      <c r="EE24" s="48"/>
      <c r="EF24" s="48"/>
      <c r="EG24" s="48"/>
      <c r="EH24" s="48"/>
      <c r="EI24" s="51"/>
      <c r="EJ24" s="48"/>
      <c r="EK24" s="52"/>
      <c r="EL24" s="52"/>
      <c r="EM24" s="177"/>
      <c r="EN24" s="52"/>
      <c r="EO24" s="52"/>
      <c r="EP24" s="52"/>
      <c r="EQ24" s="100"/>
      <c r="ER24" s="173"/>
      <c r="ES24" s="171">
        <f t="shared" si="32"/>
        <v>0</v>
      </c>
      <c r="ET24" s="171"/>
      <c r="EU24" s="18"/>
      <c r="EV24" s="171"/>
      <c r="EW24" s="18"/>
      <c r="EX24" s="18"/>
      <c r="EY24" s="18"/>
      <c r="EZ24" s="171"/>
      <c r="FA24" s="171"/>
      <c r="FB24" s="171"/>
      <c r="FC24" s="171"/>
      <c r="FD24" s="18"/>
      <c r="FE24" s="171"/>
      <c r="FF24" s="171"/>
      <c r="FG24" s="171"/>
      <c r="FH24" s="171"/>
      <c r="FI24" s="171"/>
      <c r="FJ24" s="171"/>
      <c r="FK24" s="171"/>
      <c r="FL24" s="171"/>
      <c r="FM24" s="171"/>
      <c r="FN24" s="171"/>
      <c r="FO24" s="171"/>
      <c r="FP24" s="18"/>
      <c r="FQ24" s="171"/>
      <c r="FS24" s="171"/>
      <c r="FU24" s="171"/>
      <c r="FV24" s="171"/>
      <c r="FW24" s="171"/>
      <c r="FX24" s="171"/>
    </row>
    <row r="25" spans="1:180" x14ac:dyDescent="0.15">
      <c r="A25" s="49">
        <v>1000006</v>
      </c>
      <c r="B25" s="95"/>
      <c r="C25" s="187" t="str">
        <f>IF(A25="","",DBCS(VLOOKUP(A25,入力シート!A:E,3,FALSE)))</f>
        <v/>
      </c>
      <c r="D25" s="188"/>
      <c r="E25" s="188"/>
      <c r="F25" s="185"/>
      <c r="G25" s="156"/>
      <c r="H25" s="187"/>
      <c r="I25" s="189"/>
      <c r="J25" s="187"/>
      <c r="K25" s="189"/>
      <c r="L25" s="173"/>
      <c r="M25" s="174"/>
      <c r="N25" s="189"/>
      <c r="O25" s="156"/>
      <c r="P25" s="176"/>
      <c r="Q25" s="184"/>
      <c r="R25" s="189"/>
      <c r="S25" s="186"/>
      <c r="T25" s="189"/>
      <c r="U25" s="101"/>
      <c r="V25" s="63"/>
      <c r="W25" s="51"/>
      <c r="X25" s="63"/>
      <c r="Y25" s="51"/>
      <c r="Z25" s="63"/>
      <c r="AA25" s="51"/>
      <c r="AB25" s="48"/>
      <c r="AC25" s="176"/>
      <c r="AD25" s="47"/>
      <c r="AE25" s="52"/>
      <c r="AF25" s="52"/>
      <c r="AG25" s="177"/>
      <c r="AH25" s="47"/>
      <c r="AI25" s="48"/>
      <c r="AJ25" s="48"/>
      <c r="AK25" s="51"/>
      <c r="AL25" s="48"/>
      <c r="AM25" s="48"/>
      <c r="AN25" s="48"/>
      <c r="AO25" s="48"/>
      <c r="AP25" s="47"/>
      <c r="AQ25" s="52"/>
      <c r="AR25" s="64"/>
      <c r="AS25" s="52"/>
      <c r="AT25" s="62"/>
      <c r="AU25" s="52"/>
      <c r="AV25" s="64"/>
      <c r="AW25" s="64"/>
      <c r="AX25" s="64"/>
      <c r="AY25" s="162"/>
      <c r="AZ25" s="127"/>
      <c r="BA25" s="48"/>
      <c r="BB25" s="52"/>
      <c r="BC25" s="52"/>
      <c r="BD25" s="52"/>
      <c r="BE25" s="52"/>
      <c r="BF25" s="177"/>
      <c r="BG25" s="101"/>
      <c r="BH25" s="177"/>
      <c r="BI25" s="48"/>
      <c r="BJ25" s="52"/>
      <c r="BK25" s="52"/>
      <c r="BL25" s="52"/>
      <c r="BM25" s="52"/>
      <c r="BN25" s="177"/>
      <c r="BO25" s="52"/>
      <c r="BP25" s="52"/>
      <c r="BQ25" s="52"/>
      <c r="BR25" s="177"/>
      <c r="BS25" s="52"/>
      <c r="BT25" s="52"/>
      <c r="BU25" s="52"/>
      <c r="BV25" s="177"/>
      <c r="BW25" s="124"/>
      <c r="BX25" s="101"/>
      <c r="BY25" s="100"/>
      <c r="BZ25" s="100"/>
      <c r="CA25" s="100"/>
      <c r="CB25" s="100"/>
      <c r="CC25" s="100"/>
      <c r="CD25" s="130"/>
      <c r="CE25" s="63"/>
      <c r="CF25" s="64"/>
      <c r="CG25" s="64"/>
      <c r="CH25" s="64"/>
      <c r="CI25" s="64"/>
      <c r="CJ25" s="177"/>
      <c r="CK25" s="101"/>
      <c r="CL25" s="177"/>
      <c r="CM25" s="52"/>
      <c r="CN25" s="52"/>
      <c r="CO25" s="52"/>
      <c r="CP25" s="52"/>
      <c r="CQ25" s="52"/>
      <c r="CR25" s="177"/>
      <c r="CS25" s="52"/>
      <c r="CT25" s="52"/>
      <c r="CU25" s="52"/>
      <c r="CV25" s="177"/>
      <c r="CW25" s="52"/>
      <c r="CX25" s="52"/>
      <c r="CY25" s="52"/>
      <c r="CZ25" s="177"/>
      <c r="DA25" s="124"/>
      <c r="DB25" s="100"/>
      <c r="DC25" s="100"/>
      <c r="DD25" s="100"/>
      <c r="DE25" s="188"/>
      <c r="DF25" s="185"/>
      <c r="DG25" s="100"/>
      <c r="DH25" s="100"/>
      <c r="DI25" s="100"/>
      <c r="DJ25" s="100"/>
      <c r="DK25" s="188"/>
      <c r="DL25" s="188"/>
      <c r="DM25" s="188"/>
      <c r="DN25" s="189"/>
      <c r="DO25" s="63"/>
      <c r="DP25" s="48"/>
      <c r="DQ25" s="48"/>
      <c r="DR25" s="48"/>
      <c r="DS25" s="48"/>
      <c r="DT25" s="51"/>
      <c r="DU25" s="48"/>
      <c r="DV25" s="52"/>
      <c r="DW25" s="52"/>
      <c r="DX25" s="177"/>
      <c r="DY25" s="52"/>
      <c r="DZ25" s="52"/>
      <c r="EA25" s="52"/>
      <c r="EB25" s="177"/>
      <c r="EC25" s="173"/>
      <c r="ED25" s="63"/>
      <c r="EE25" s="48"/>
      <c r="EF25" s="48"/>
      <c r="EG25" s="48"/>
      <c r="EH25" s="48"/>
      <c r="EI25" s="51"/>
      <c r="EJ25" s="48"/>
      <c r="EK25" s="52"/>
      <c r="EL25" s="52"/>
      <c r="EM25" s="177"/>
      <c r="EN25" s="52"/>
      <c r="EO25" s="52"/>
      <c r="EP25" s="52"/>
      <c r="EQ25" s="100"/>
      <c r="ER25" s="173"/>
      <c r="ES25" s="171">
        <f t="shared" si="32"/>
        <v>0</v>
      </c>
      <c r="ET25" s="171"/>
      <c r="EU25" s="18"/>
      <c r="EV25" s="171"/>
      <c r="EW25" s="18"/>
      <c r="EX25" s="18"/>
      <c r="EY25" s="18"/>
      <c r="EZ25" s="171"/>
      <c r="FA25" s="171"/>
      <c r="FB25" s="171"/>
      <c r="FC25" s="171"/>
      <c r="FD25" s="18"/>
      <c r="FE25" s="171"/>
      <c r="FF25" s="171"/>
      <c r="FG25" s="171"/>
      <c r="FH25" s="171"/>
      <c r="FI25" s="171"/>
      <c r="FJ25" s="171"/>
      <c r="FK25" s="171"/>
      <c r="FL25" s="171"/>
      <c r="FM25" s="171"/>
      <c r="FN25" s="171"/>
      <c r="FO25" s="171"/>
      <c r="FP25" s="18"/>
      <c r="FQ25" s="171"/>
      <c r="FS25" s="171"/>
      <c r="FU25" s="171"/>
      <c r="FV25" s="171"/>
      <c r="FW25" s="171"/>
      <c r="FX25" s="171"/>
    </row>
    <row r="26" spans="1:180" ht="36.75" customHeight="1" x14ac:dyDescent="0.15">
      <c r="A26" s="49">
        <v>1000007</v>
      </c>
      <c r="B26" s="95"/>
      <c r="C26" s="187" t="str">
        <f>IF(A26="","",DBCS(VLOOKUP(A26,入力シート!A:E,3,FALSE)))</f>
        <v/>
      </c>
      <c r="D26" s="188"/>
      <c r="E26" s="188"/>
      <c r="F26" s="185"/>
      <c r="G26" s="156"/>
      <c r="H26" s="187"/>
      <c r="I26" s="189"/>
      <c r="J26" s="187"/>
      <c r="K26" s="189"/>
      <c r="L26" s="173"/>
      <c r="M26" s="174"/>
      <c r="N26" s="189"/>
      <c r="O26" s="156"/>
      <c r="P26" s="176"/>
      <c r="Q26" s="184"/>
      <c r="R26" s="189"/>
      <c r="S26" s="186"/>
      <c r="T26" s="189"/>
      <c r="U26" s="101"/>
      <c r="V26" s="63"/>
      <c r="W26" s="51"/>
      <c r="X26" s="63"/>
      <c r="Y26" s="51"/>
      <c r="Z26" s="63"/>
      <c r="AA26" s="51"/>
      <c r="AB26" s="48"/>
      <c r="AC26" s="176"/>
      <c r="AD26" s="47"/>
      <c r="AE26" s="52"/>
      <c r="AF26" s="52"/>
      <c r="AG26" s="177"/>
      <c r="AH26" s="47"/>
      <c r="AI26" s="48"/>
      <c r="AJ26" s="48"/>
      <c r="AK26" s="51"/>
      <c r="AL26" s="48"/>
      <c r="AM26" s="48"/>
      <c r="AN26" s="48"/>
      <c r="AO26" s="48"/>
      <c r="AP26" s="47"/>
      <c r="AQ26" s="52"/>
      <c r="AR26" s="64"/>
      <c r="AS26" s="52"/>
      <c r="AT26" s="62"/>
      <c r="AU26" s="52"/>
      <c r="AV26" s="64"/>
      <c r="AW26" s="64"/>
      <c r="AX26" s="64"/>
      <c r="AY26" s="162"/>
      <c r="AZ26" s="127"/>
      <c r="BA26" s="48"/>
      <c r="BB26" s="52"/>
      <c r="BC26" s="52"/>
      <c r="BD26" s="52"/>
      <c r="BE26" s="52"/>
      <c r="BF26" s="177"/>
      <c r="BG26" s="101"/>
      <c r="BH26" s="177"/>
      <c r="BI26" s="48"/>
      <c r="BJ26" s="52"/>
      <c r="BK26" s="52"/>
      <c r="BL26" s="52"/>
      <c r="BM26" s="52"/>
      <c r="BN26" s="177"/>
      <c r="BO26" s="52"/>
      <c r="BP26" s="52"/>
      <c r="BQ26" s="52"/>
      <c r="BR26" s="177"/>
      <c r="BS26" s="52"/>
      <c r="BT26" s="52"/>
      <c r="BU26" s="52"/>
      <c r="BV26" s="177"/>
      <c r="BW26" s="124"/>
      <c r="BX26" s="101"/>
      <c r="BY26" s="100"/>
      <c r="BZ26" s="100"/>
      <c r="CA26" s="100"/>
      <c r="CB26" s="100"/>
      <c r="CC26" s="100"/>
      <c r="CD26" s="130"/>
      <c r="CE26" s="63"/>
      <c r="CF26" s="64"/>
      <c r="CG26" s="64"/>
      <c r="CH26" s="64"/>
      <c r="CI26" s="64"/>
      <c r="CJ26" s="177"/>
      <c r="CK26" s="101"/>
      <c r="CL26" s="177"/>
      <c r="CM26" s="52"/>
      <c r="CN26" s="52"/>
      <c r="CO26" s="52"/>
      <c r="CP26" s="52"/>
      <c r="CQ26" s="52"/>
      <c r="CR26" s="177"/>
      <c r="CS26" s="52"/>
      <c r="CT26" s="52"/>
      <c r="CU26" s="52"/>
      <c r="CV26" s="177"/>
      <c r="CW26" s="52"/>
      <c r="CX26" s="52"/>
      <c r="CY26" s="52"/>
      <c r="CZ26" s="177"/>
      <c r="DA26" s="124"/>
      <c r="DB26" s="100"/>
      <c r="DC26" s="100"/>
      <c r="DD26" s="100"/>
      <c r="DE26" s="188"/>
      <c r="DF26" s="185"/>
      <c r="DG26" s="100"/>
      <c r="DH26" s="100"/>
      <c r="DI26" s="100"/>
      <c r="DJ26" s="100"/>
      <c r="DK26" s="188"/>
      <c r="DL26" s="188"/>
      <c r="DM26" s="188"/>
      <c r="DN26" s="189"/>
      <c r="DO26" s="63"/>
      <c r="DP26" s="48"/>
      <c r="DQ26" s="48"/>
      <c r="DR26" s="48"/>
      <c r="DS26" s="48"/>
      <c r="DT26" s="51"/>
      <c r="DU26" s="48"/>
      <c r="DV26" s="52"/>
      <c r="DW26" s="52"/>
      <c r="DX26" s="177"/>
      <c r="DY26" s="52"/>
      <c r="DZ26" s="52"/>
      <c r="EA26" s="52"/>
      <c r="EB26" s="177"/>
      <c r="EC26" s="173"/>
      <c r="ED26" s="63"/>
      <c r="EE26" s="48"/>
      <c r="EF26" s="48"/>
      <c r="EG26" s="48"/>
      <c r="EH26" s="48"/>
      <c r="EI26" s="51"/>
      <c r="EJ26" s="48"/>
      <c r="EK26" s="52"/>
      <c r="EL26" s="52"/>
      <c r="EM26" s="177"/>
      <c r="EN26" s="52"/>
      <c r="EO26" s="52"/>
      <c r="EP26" s="52"/>
      <c r="EQ26" s="100"/>
      <c r="ER26" s="173"/>
      <c r="ES26" s="171">
        <f t="shared" si="32"/>
        <v>0</v>
      </c>
      <c r="ET26" s="171"/>
      <c r="EU26" s="18"/>
      <c r="EV26" s="171"/>
      <c r="EW26" s="18"/>
      <c r="EX26" s="18"/>
      <c r="EY26" s="18"/>
      <c r="EZ26" s="171"/>
      <c r="FA26" s="171"/>
      <c r="FB26" s="171"/>
      <c r="FC26" s="171"/>
      <c r="FD26" s="18"/>
      <c r="FE26" s="171"/>
      <c r="FF26" s="171"/>
      <c r="FG26" s="171"/>
      <c r="FH26" s="171"/>
      <c r="FI26" s="171"/>
      <c r="FJ26" s="171"/>
      <c r="FK26" s="171"/>
      <c r="FL26" s="171"/>
      <c r="FM26" s="171"/>
      <c r="FN26" s="171"/>
      <c r="FO26" s="171"/>
      <c r="FP26" s="18"/>
      <c r="FQ26" s="171"/>
      <c r="FS26" s="171"/>
      <c r="FU26" s="171"/>
      <c r="FV26" s="171"/>
      <c r="FW26" s="171"/>
      <c r="FX26" s="171"/>
    </row>
    <row r="27" spans="1:180" ht="32.25" customHeight="1" x14ac:dyDescent="0.15">
      <c r="A27" s="49">
        <v>1000008</v>
      </c>
      <c r="B27" s="95"/>
      <c r="C27" s="187" t="str">
        <f>IF(A27="","",DBCS(VLOOKUP(A27,入力シート!A:E,3,FALSE)))</f>
        <v/>
      </c>
      <c r="D27" s="188"/>
      <c r="E27" s="188"/>
      <c r="F27" s="185"/>
      <c r="G27" s="156"/>
      <c r="H27" s="187"/>
      <c r="I27" s="189"/>
      <c r="J27" s="187"/>
      <c r="K27" s="189"/>
      <c r="L27" s="173"/>
      <c r="M27" s="174"/>
      <c r="N27" s="189"/>
      <c r="O27" s="156"/>
      <c r="P27" s="176"/>
      <c r="Q27" s="184"/>
      <c r="R27" s="189"/>
      <c r="S27" s="186"/>
      <c r="T27" s="189"/>
      <c r="U27" s="101"/>
      <c r="V27" s="63"/>
      <c r="W27" s="51"/>
      <c r="X27" s="63"/>
      <c r="Y27" s="51"/>
      <c r="Z27" s="63"/>
      <c r="AA27" s="51"/>
      <c r="AB27" s="48"/>
      <c r="AC27" s="176"/>
      <c r="AD27" s="47"/>
      <c r="AE27" s="52"/>
      <c r="AF27" s="52"/>
      <c r="AG27" s="177"/>
      <c r="AH27" s="47"/>
      <c r="AI27" s="48"/>
      <c r="AJ27" s="48"/>
      <c r="AK27" s="51"/>
      <c r="AL27" s="48"/>
      <c r="AM27" s="48"/>
      <c r="AN27" s="48"/>
      <c r="AO27" s="48"/>
      <c r="AP27" s="47"/>
      <c r="AQ27" s="52"/>
      <c r="AR27" s="64"/>
      <c r="AS27" s="52"/>
      <c r="AT27" s="62"/>
      <c r="AU27" s="52"/>
      <c r="AV27" s="64"/>
      <c r="AW27" s="64"/>
      <c r="AX27" s="64"/>
      <c r="AY27" s="162"/>
      <c r="AZ27" s="127"/>
      <c r="BA27" s="48"/>
      <c r="BB27" s="52"/>
      <c r="BC27" s="52"/>
      <c r="BD27" s="52"/>
      <c r="BE27" s="52"/>
      <c r="BF27" s="177"/>
      <c r="BG27" s="101"/>
      <c r="BH27" s="177"/>
      <c r="BI27" s="48"/>
      <c r="BJ27" s="52"/>
      <c r="BK27" s="52"/>
      <c r="BL27" s="52"/>
      <c r="BM27" s="52"/>
      <c r="BN27" s="177"/>
      <c r="BO27" s="52"/>
      <c r="BP27" s="52"/>
      <c r="BQ27" s="52"/>
      <c r="BR27" s="177"/>
      <c r="BS27" s="52"/>
      <c r="BT27" s="52"/>
      <c r="BU27" s="52"/>
      <c r="BV27" s="177"/>
      <c r="BW27" s="124"/>
      <c r="BX27" s="101"/>
      <c r="BY27" s="100"/>
      <c r="BZ27" s="100"/>
      <c r="CA27" s="100"/>
      <c r="CB27" s="100"/>
      <c r="CC27" s="100"/>
      <c r="CD27" s="130"/>
      <c r="CE27" s="63"/>
      <c r="CF27" s="64"/>
      <c r="CG27" s="64"/>
      <c r="CH27" s="64"/>
      <c r="CI27" s="64"/>
      <c r="CJ27" s="177"/>
      <c r="CK27" s="101"/>
      <c r="CL27" s="177"/>
      <c r="CM27" s="52"/>
      <c r="CN27" s="52"/>
      <c r="CO27" s="52"/>
      <c r="CP27" s="52"/>
      <c r="CQ27" s="52"/>
      <c r="CR27" s="177"/>
      <c r="CS27" s="52"/>
      <c r="CT27" s="52"/>
      <c r="CU27" s="52"/>
      <c r="CV27" s="177"/>
      <c r="CW27" s="52"/>
      <c r="CX27" s="52"/>
      <c r="CY27" s="52"/>
      <c r="CZ27" s="177"/>
      <c r="DA27" s="124"/>
      <c r="DB27" s="100"/>
      <c r="DC27" s="100"/>
      <c r="DD27" s="100"/>
      <c r="DE27" s="188"/>
      <c r="DF27" s="185"/>
      <c r="DG27" s="100"/>
      <c r="DH27" s="100"/>
      <c r="DI27" s="100"/>
      <c r="DJ27" s="100"/>
      <c r="DK27" s="188"/>
      <c r="DL27" s="188"/>
      <c r="DM27" s="188"/>
      <c r="DN27" s="189"/>
      <c r="DO27" s="63"/>
      <c r="DP27" s="48"/>
      <c r="DQ27" s="48"/>
      <c r="DR27" s="48"/>
      <c r="DS27" s="48"/>
      <c r="DT27" s="51"/>
      <c r="DU27" s="48"/>
      <c r="DV27" s="52"/>
      <c r="DW27" s="52"/>
      <c r="DX27" s="177"/>
      <c r="DY27" s="52"/>
      <c r="DZ27" s="52"/>
      <c r="EA27" s="52"/>
      <c r="EB27" s="177"/>
      <c r="EC27" s="173"/>
      <c r="ED27" s="63"/>
      <c r="EE27" s="48"/>
      <c r="EF27" s="48"/>
      <c r="EG27" s="48"/>
      <c r="EH27" s="48"/>
      <c r="EI27" s="51"/>
      <c r="EJ27" s="48"/>
      <c r="EK27" s="52"/>
      <c r="EL27" s="52"/>
      <c r="EM27" s="177"/>
      <c r="EN27" s="52"/>
      <c r="EO27" s="52"/>
      <c r="EP27" s="52"/>
      <c r="EQ27" s="100"/>
      <c r="ER27" s="173"/>
      <c r="ES27" s="171">
        <f t="shared" si="32"/>
        <v>0</v>
      </c>
      <c r="ET27" s="171"/>
      <c r="EU27" s="18"/>
      <c r="EV27" s="171"/>
      <c r="EW27" s="18"/>
      <c r="EX27" s="18"/>
      <c r="EY27" s="18"/>
      <c r="EZ27" s="171"/>
      <c r="FA27" s="171"/>
      <c r="FB27" s="171"/>
      <c r="FC27" s="171"/>
      <c r="FD27" s="18"/>
      <c r="FE27" s="171"/>
      <c r="FF27" s="171"/>
      <c r="FG27" s="171"/>
      <c r="FH27" s="171"/>
      <c r="FI27" s="171"/>
      <c r="FJ27" s="171"/>
      <c r="FK27" s="171"/>
      <c r="FL27" s="171"/>
      <c r="FM27" s="171"/>
      <c r="FN27" s="171"/>
      <c r="FO27" s="171"/>
      <c r="FP27" s="18"/>
      <c r="FQ27" s="171"/>
      <c r="FS27" s="171"/>
      <c r="FU27" s="171"/>
      <c r="FV27" s="171"/>
      <c r="FW27" s="171"/>
      <c r="FX27" s="171"/>
    </row>
    <row r="28" spans="1:180" x14ac:dyDescent="0.15">
      <c r="A28" s="49">
        <v>1000009</v>
      </c>
      <c r="B28" s="95"/>
      <c r="C28" s="187" t="str">
        <f>IF(A28="","",DBCS(VLOOKUP(A28,入力シート!A:E,3,FALSE)))</f>
        <v/>
      </c>
      <c r="D28" s="188"/>
      <c r="E28" s="188"/>
      <c r="F28" s="185"/>
      <c r="G28" s="156"/>
      <c r="H28" s="187"/>
      <c r="I28" s="189"/>
      <c r="J28" s="187"/>
      <c r="K28" s="189"/>
      <c r="L28" s="173"/>
      <c r="M28" s="174"/>
      <c r="N28" s="189"/>
      <c r="O28" s="156"/>
      <c r="P28" s="176"/>
      <c r="Q28" s="184"/>
      <c r="R28" s="189"/>
      <c r="S28" s="186"/>
      <c r="T28" s="189"/>
      <c r="U28" s="101"/>
      <c r="V28" s="63"/>
      <c r="W28" s="51"/>
      <c r="X28" s="63"/>
      <c r="Y28" s="51"/>
      <c r="Z28" s="63"/>
      <c r="AA28" s="51"/>
      <c r="AB28" s="48"/>
      <c r="AC28" s="176"/>
      <c r="AD28" s="47"/>
      <c r="AE28" s="52"/>
      <c r="AF28" s="52"/>
      <c r="AG28" s="177"/>
      <c r="AH28" s="47"/>
      <c r="AI28" s="48"/>
      <c r="AJ28" s="48"/>
      <c r="AK28" s="51"/>
      <c r="AL28" s="48"/>
      <c r="AM28" s="48"/>
      <c r="AN28" s="48"/>
      <c r="AO28" s="48"/>
      <c r="AP28" s="47"/>
      <c r="AQ28" s="52"/>
      <c r="AR28" s="64"/>
      <c r="AS28" s="52"/>
      <c r="AT28" s="62"/>
      <c r="AU28" s="52"/>
      <c r="AV28" s="64"/>
      <c r="AW28" s="64"/>
      <c r="AX28" s="64"/>
      <c r="AY28" s="162"/>
      <c r="AZ28" s="127"/>
      <c r="BA28" s="48"/>
      <c r="BB28" s="52"/>
      <c r="BC28" s="52"/>
      <c r="BD28" s="52"/>
      <c r="BE28" s="52"/>
      <c r="BF28" s="177"/>
      <c r="BG28" s="101"/>
      <c r="BH28" s="177"/>
      <c r="BI28" s="48"/>
      <c r="BJ28" s="52"/>
      <c r="BK28" s="52"/>
      <c r="BL28" s="52"/>
      <c r="BM28" s="52"/>
      <c r="BN28" s="177"/>
      <c r="BO28" s="52"/>
      <c r="BP28" s="52"/>
      <c r="BQ28" s="52"/>
      <c r="BR28" s="177"/>
      <c r="BS28" s="52"/>
      <c r="BT28" s="52"/>
      <c r="BU28" s="52"/>
      <c r="BV28" s="177"/>
      <c r="BW28" s="124"/>
      <c r="BX28" s="101"/>
      <c r="BY28" s="100"/>
      <c r="BZ28" s="100"/>
      <c r="CA28" s="100"/>
      <c r="CB28" s="100"/>
      <c r="CC28" s="100"/>
      <c r="CD28" s="130"/>
      <c r="CE28" s="63"/>
      <c r="CF28" s="64"/>
      <c r="CG28" s="64"/>
      <c r="CH28" s="64"/>
      <c r="CI28" s="64"/>
      <c r="CJ28" s="177"/>
      <c r="CK28" s="101"/>
      <c r="CL28" s="177"/>
      <c r="CM28" s="52"/>
      <c r="CN28" s="52"/>
      <c r="CO28" s="52"/>
      <c r="CP28" s="52"/>
      <c r="CQ28" s="52"/>
      <c r="CR28" s="177"/>
      <c r="CS28" s="52"/>
      <c r="CT28" s="52"/>
      <c r="CU28" s="52"/>
      <c r="CV28" s="177"/>
      <c r="CW28" s="52"/>
      <c r="CX28" s="52"/>
      <c r="CY28" s="52"/>
      <c r="CZ28" s="177"/>
      <c r="DA28" s="124"/>
      <c r="DB28" s="100"/>
      <c r="DC28" s="100"/>
      <c r="DD28" s="100"/>
      <c r="DE28" s="188"/>
      <c r="DF28" s="185"/>
      <c r="DG28" s="100"/>
      <c r="DH28" s="100"/>
      <c r="DI28" s="100"/>
      <c r="DJ28" s="100"/>
      <c r="DK28" s="188"/>
      <c r="DL28" s="188"/>
      <c r="DM28" s="188"/>
      <c r="DN28" s="189"/>
      <c r="DO28" s="63"/>
      <c r="DP28" s="48"/>
      <c r="DQ28" s="48"/>
      <c r="DR28" s="48"/>
      <c r="DS28" s="48"/>
      <c r="DT28" s="51"/>
      <c r="DU28" s="48"/>
      <c r="DV28" s="52"/>
      <c r="DW28" s="52"/>
      <c r="DX28" s="177"/>
      <c r="DY28" s="52"/>
      <c r="DZ28" s="52"/>
      <c r="EA28" s="52"/>
      <c r="EB28" s="177"/>
      <c r="EC28" s="173"/>
      <c r="ED28" s="63"/>
      <c r="EE28" s="48"/>
      <c r="EF28" s="48"/>
      <c r="EG28" s="48"/>
      <c r="EH28" s="48"/>
      <c r="EI28" s="51"/>
      <c r="EJ28" s="48"/>
      <c r="EK28" s="52"/>
      <c r="EL28" s="52"/>
      <c r="EM28" s="177"/>
      <c r="EN28" s="52"/>
      <c r="EO28" s="52"/>
      <c r="EP28" s="52"/>
      <c r="EQ28" s="100"/>
      <c r="ER28" s="173"/>
      <c r="ES28" s="171">
        <f t="shared" si="32"/>
        <v>0</v>
      </c>
      <c r="ET28" s="171"/>
      <c r="EU28" s="18"/>
      <c r="EV28" s="171"/>
      <c r="EW28" s="18"/>
      <c r="EX28" s="18"/>
      <c r="EY28" s="18"/>
      <c r="EZ28" s="171"/>
      <c r="FA28" s="171"/>
      <c r="FB28" s="171"/>
      <c r="FC28" s="171"/>
      <c r="FD28" s="18"/>
      <c r="FE28" s="171"/>
      <c r="FF28" s="171"/>
      <c r="FG28" s="171"/>
      <c r="FH28" s="171"/>
      <c r="FI28" s="171"/>
      <c r="FJ28" s="171"/>
      <c r="FK28" s="171"/>
      <c r="FL28" s="171"/>
      <c r="FM28" s="171"/>
      <c r="FN28" s="171"/>
      <c r="FO28" s="171"/>
      <c r="FP28" s="18"/>
      <c r="FQ28" s="171"/>
      <c r="FS28" s="171"/>
      <c r="FU28" s="171"/>
      <c r="FV28" s="171"/>
      <c r="FW28" s="171"/>
      <c r="FX28" s="171"/>
    </row>
    <row r="29" spans="1:180" x14ac:dyDescent="0.15">
      <c r="A29" s="49">
        <v>1000010</v>
      </c>
      <c r="B29" s="95"/>
      <c r="C29" s="187" t="str">
        <f>IF(A29="","",DBCS(VLOOKUP(A29,入力シート!A:E,3,FALSE)))</f>
        <v/>
      </c>
      <c r="D29" s="188"/>
      <c r="E29" s="188"/>
      <c r="F29" s="185"/>
      <c r="G29" s="156"/>
      <c r="H29" s="187"/>
      <c r="I29" s="189"/>
      <c r="J29" s="187"/>
      <c r="K29" s="189"/>
      <c r="L29" s="173"/>
      <c r="M29" s="174"/>
      <c r="N29" s="189"/>
      <c r="O29" s="156"/>
      <c r="P29" s="176"/>
      <c r="Q29" s="184"/>
      <c r="R29" s="189"/>
      <c r="S29" s="186"/>
      <c r="T29" s="189"/>
      <c r="U29" s="101"/>
      <c r="V29" s="63"/>
      <c r="W29" s="51"/>
      <c r="X29" s="63"/>
      <c r="Y29" s="51"/>
      <c r="Z29" s="63"/>
      <c r="AA29" s="51"/>
      <c r="AB29" s="48"/>
      <c r="AC29" s="176"/>
      <c r="AD29" s="47"/>
      <c r="AE29" s="52"/>
      <c r="AF29" s="52"/>
      <c r="AG29" s="177"/>
      <c r="AH29" s="47"/>
      <c r="AI29" s="48"/>
      <c r="AJ29" s="48"/>
      <c r="AK29" s="51"/>
      <c r="AL29" s="48"/>
      <c r="AM29" s="48"/>
      <c r="AN29" s="48"/>
      <c r="AO29" s="48"/>
      <c r="AP29" s="47"/>
      <c r="AQ29" s="52"/>
      <c r="AR29" s="64"/>
      <c r="AS29" s="52"/>
      <c r="AT29" s="62"/>
      <c r="AU29" s="52"/>
      <c r="AV29" s="64"/>
      <c r="AW29" s="64"/>
      <c r="AX29" s="64"/>
      <c r="AY29" s="162"/>
      <c r="AZ29" s="127"/>
      <c r="BA29" s="48"/>
      <c r="BB29" s="52"/>
      <c r="BC29" s="52"/>
      <c r="BD29" s="52"/>
      <c r="BE29" s="52"/>
      <c r="BF29" s="177"/>
      <c r="BG29" s="101"/>
      <c r="BH29" s="177"/>
      <c r="BI29" s="48"/>
      <c r="BJ29" s="52"/>
      <c r="BK29" s="52"/>
      <c r="BL29" s="52"/>
      <c r="BM29" s="52"/>
      <c r="BN29" s="177"/>
      <c r="BO29" s="52"/>
      <c r="BP29" s="52"/>
      <c r="BQ29" s="52"/>
      <c r="BR29" s="177"/>
      <c r="BS29" s="52"/>
      <c r="BT29" s="52"/>
      <c r="BU29" s="52"/>
      <c r="BV29" s="177"/>
      <c r="BW29" s="124"/>
      <c r="BX29" s="101"/>
      <c r="BY29" s="100"/>
      <c r="BZ29" s="100"/>
      <c r="CA29" s="100"/>
      <c r="CB29" s="100"/>
      <c r="CC29" s="100"/>
      <c r="CD29" s="130"/>
      <c r="CE29" s="63"/>
      <c r="CF29" s="64"/>
      <c r="CG29" s="64"/>
      <c r="CH29" s="64"/>
      <c r="CI29" s="64"/>
      <c r="CJ29" s="177"/>
      <c r="CK29" s="101"/>
      <c r="CL29" s="177"/>
      <c r="CM29" s="52"/>
      <c r="CN29" s="52"/>
      <c r="CO29" s="52"/>
      <c r="CP29" s="52"/>
      <c r="CQ29" s="52"/>
      <c r="CR29" s="177"/>
      <c r="CS29" s="52"/>
      <c r="CT29" s="52"/>
      <c r="CU29" s="52"/>
      <c r="CV29" s="177"/>
      <c r="CW29" s="52"/>
      <c r="CX29" s="52"/>
      <c r="CY29" s="52"/>
      <c r="CZ29" s="177"/>
      <c r="DA29" s="124"/>
      <c r="DB29" s="100"/>
      <c r="DC29" s="100"/>
      <c r="DD29" s="100"/>
      <c r="DE29" s="188"/>
      <c r="DF29" s="185"/>
      <c r="DG29" s="100"/>
      <c r="DH29" s="100"/>
      <c r="DI29" s="100"/>
      <c r="DJ29" s="100"/>
      <c r="DK29" s="188"/>
      <c r="DL29" s="188"/>
      <c r="DM29" s="188"/>
      <c r="DN29" s="189"/>
      <c r="DO29" s="63"/>
      <c r="DP29" s="48"/>
      <c r="DQ29" s="48"/>
      <c r="DR29" s="48"/>
      <c r="DS29" s="48"/>
      <c r="DT29" s="51"/>
      <c r="DU29" s="48"/>
      <c r="DV29" s="52"/>
      <c r="DW29" s="52"/>
      <c r="DX29" s="177"/>
      <c r="DY29" s="52"/>
      <c r="DZ29" s="52"/>
      <c r="EA29" s="52"/>
      <c r="EB29" s="177"/>
      <c r="EC29" s="173"/>
      <c r="ED29" s="63"/>
      <c r="EE29" s="48"/>
      <c r="EF29" s="48"/>
      <c r="EG29" s="48"/>
      <c r="EH29" s="48"/>
      <c r="EI29" s="51"/>
      <c r="EJ29" s="48"/>
      <c r="EK29" s="52"/>
      <c r="EL29" s="52"/>
      <c r="EM29" s="177"/>
      <c r="EN29" s="52"/>
      <c r="EO29" s="52"/>
      <c r="EP29" s="52"/>
      <c r="EQ29" s="100"/>
      <c r="ER29" s="173"/>
      <c r="ES29" s="171">
        <f t="shared" si="32"/>
        <v>0</v>
      </c>
      <c r="ET29" s="171"/>
      <c r="EU29" s="18"/>
      <c r="EV29" s="171"/>
      <c r="EW29" s="18"/>
      <c r="EX29" s="18"/>
      <c r="EY29" s="18"/>
      <c r="EZ29" s="171"/>
      <c r="FA29" s="171"/>
      <c r="FB29" s="171"/>
      <c r="FC29" s="171"/>
      <c r="FD29" s="18"/>
      <c r="FE29" s="171"/>
      <c r="FF29" s="171"/>
      <c r="FG29" s="171"/>
      <c r="FH29" s="171"/>
      <c r="FI29" s="171"/>
      <c r="FJ29" s="171"/>
      <c r="FK29" s="171"/>
      <c r="FL29" s="171"/>
      <c r="FM29" s="171"/>
      <c r="FN29" s="171"/>
      <c r="FO29" s="171"/>
      <c r="FP29" s="18"/>
      <c r="FQ29" s="171"/>
      <c r="FS29" s="171"/>
      <c r="FU29" s="171"/>
      <c r="FV29" s="171"/>
      <c r="FW29" s="171"/>
      <c r="FX29" s="171"/>
    </row>
    <row r="30" spans="1:180" x14ac:dyDescent="0.15">
      <c r="A30" s="49">
        <v>1000011</v>
      </c>
      <c r="B30" s="95"/>
      <c r="C30" s="187" t="str">
        <f>IF(A30="","",DBCS(VLOOKUP(A30,入力シート!A:E,3,FALSE)))</f>
        <v/>
      </c>
      <c r="D30" s="188"/>
      <c r="E30" s="188"/>
      <c r="F30" s="185"/>
      <c r="G30" s="156"/>
      <c r="H30" s="187"/>
      <c r="I30" s="189"/>
      <c r="J30" s="187"/>
      <c r="K30" s="189"/>
      <c r="L30" s="173"/>
      <c r="M30" s="174"/>
      <c r="N30" s="189"/>
      <c r="O30" s="156"/>
      <c r="P30" s="176"/>
      <c r="Q30" s="184"/>
      <c r="R30" s="189"/>
      <c r="S30" s="186"/>
      <c r="T30" s="189"/>
      <c r="U30" s="101"/>
      <c r="V30" s="63"/>
      <c r="W30" s="51"/>
      <c r="X30" s="63"/>
      <c r="Y30" s="51"/>
      <c r="Z30" s="63"/>
      <c r="AA30" s="51"/>
      <c r="AB30" s="48"/>
      <c r="AC30" s="176"/>
      <c r="AD30" s="47"/>
      <c r="AE30" s="52"/>
      <c r="AF30" s="52"/>
      <c r="AG30" s="177"/>
      <c r="AH30" s="47"/>
      <c r="AI30" s="48"/>
      <c r="AJ30" s="48"/>
      <c r="AK30" s="51"/>
      <c r="AL30" s="48"/>
      <c r="AM30" s="48"/>
      <c r="AN30" s="48"/>
      <c r="AO30" s="48"/>
      <c r="AP30" s="47"/>
      <c r="AQ30" s="52"/>
      <c r="AR30" s="64"/>
      <c r="AS30" s="52"/>
      <c r="AT30" s="62"/>
      <c r="AU30" s="52"/>
      <c r="AV30" s="64"/>
      <c r="AW30" s="64"/>
      <c r="AX30" s="64"/>
      <c r="AY30" s="162"/>
      <c r="AZ30" s="127"/>
      <c r="BA30" s="48"/>
      <c r="BB30" s="52"/>
      <c r="BC30" s="52"/>
      <c r="BD30" s="52"/>
      <c r="BE30" s="52"/>
      <c r="BF30" s="177"/>
      <c r="BG30" s="101"/>
      <c r="BH30" s="177"/>
      <c r="BI30" s="48"/>
      <c r="BJ30" s="52"/>
      <c r="BK30" s="52"/>
      <c r="BL30" s="52"/>
      <c r="BM30" s="52"/>
      <c r="BN30" s="177"/>
      <c r="BO30" s="52"/>
      <c r="BP30" s="52"/>
      <c r="BQ30" s="52"/>
      <c r="BR30" s="177"/>
      <c r="BS30" s="52"/>
      <c r="BT30" s="52"/>
      <c r="BU30" s="52"/>
      <c r="BV30" s="177"/>
      <c r="BW30" s="124"/>
      <c r="BX30" s="101"/>
      <c r="BY30" s="100"/>
      <c r="BZ30" s="100"/>
      <c r="CA30" s="100"/>
      <c r="CB30" s="100"/>
      <c r="CC30" s="100"/>
      <c r="CD30" s="130"/>
      <c r="CE30" s="63"/>
      <c r="CF30" s="64"/>
      <c r="CG30" s="64"/>
      <c r="CH30" s="64"/>
      <c r="CI30" s="64"/>
      <c r="CJ30" s="177"/>
      <c r="CK30" s="101"/>
      <c r="CL30" s="177"/>
      <c r="CM30" s="52"/>
      <c r="CN30" s="52"/>
      <c r="CO30" s="52"/>
      <c r="CP30" s="52"/>
      <c r="CQ30" s="52"/>
      <c r="CR30" s="177"/>
      <c r="CS30" s="52"/>
      <c r="CT30" s="52"/>
      <c r="CU30" s="52"/>
      <c r="CV30" s="177"/>
      <c r="CW30" s="52"/>
      <c r="CX30" s="52"/>
      <c r="CY30" s="52"/>
      <c r="CZ30" s="177"/>
      <c r="DA30" s="124"/>
      <c r="DB30" s="100"/>
      <c r="DC30" s="100"/>
      <c r="DD30" s="100"/>
      <c r="DE30" s="188"/>
      <c r="DF30" s="185"/>
      <c r="DG30" s="100"/>
      <c r="DH30" s="100"/>
      <c r="DI30" s="100"/>
      <c r="DJ30" s="100"/>
      <c r="DK30" s="188"/>
      <c r="DL30" s="188"/>
      <c r="DM30" s="188"/>
      <c r="DN30" s="189"/>
      <c r="DO30" s="63"/>
      <c r="DP30" s="48"/>
      <c r="DQ30" s="48"/>
      <c r="DR30" s="48"/>
      <c r="DS30" s="48"/>
      <c r="DT30" s="51"/>
      <c r="DU30" s="48"/>
      <c r="DV30" s="52"/>
      <c r="DW30" s="52"/>
      <c r="DX30" s="177"/>
      <c r="DY30" s="52"/>
      <c r="DZ30" s="52"/>
      <c r="EA30" s="52"/>
      <c r="EB30" s="177"/>
      <c r="EC30" s="173"/>
      <c r="ED30" s="63"/>
      <c r="EE30" s="48"/>
      <c r="EF30" s="48"/>
      <c r="EG30" s="48"/>
      <c r="EH30" s="48"/>
      <c r="EI30" s="51"/>
      <c r="EJ30" s="48"/>
      <c r="EK30" s="52"/>
      <c r="EL30" s="52"/>
      <c r="EM30" s="177"/>
      <c r="EN30" s="52"/>
      <c r="EO30" s="52"/>
      <c r="EP30" s="52"/>
      <c r="EQ30" s="100"/>
      <c r="ER30" s="173"/>
      <c r="ES30" s="171">
        <f t="shared" si="32"/>
        <v>0</v>
      </c>
      <c r="ET30" s="171"/>
      <c r="EU30" s="18"/>
      <c r="EV30" s="171"/>
      <c r="EW30" s="18"/>
      <c r="EX30" s="18"/>
      <c r="EY30" s="18"/>
      <c r="EZ30" s="171"/>
      <c r="FA30" s="171"/>
      <c r="FB30" s="171"/>
      <c r="FC30" s="171"/>
      <c r="FD30" s="18"/>
      <c r="FE30" s="171"/>
      <c r="FF30" s="171"/>
      <c r="FG30" s="171"/>
      <c r="FH30" s="171"/>
      <c r="FI30" s="171"/>
      <c r="FJ30" s="171"/>
      <c r="FK30" s="171"/>
      <c r="FL30" s="171"/>
      <c r="FM30" s="171"/>
      <c r="FN30" s="171"/>
      <c r="FO30" s="171"/>
      <c r="FP30" s="18"/>
      <c r="FQ30" s="171"/>
      <c r="FS30" s="171"/>
      <c r="FU30" s="171"/>
      <c r="FV30" s="171"/>
      <c r="FW30" s="171"/>
      <c r="FX30" s="171"/>
    </row>
    <row r="31" spans="1:180" x14ac:dyDescent="0.15">
      <c r="A31" s="49">
        <v>1000012</v>
      </c>
      <c r="B31" s="95"/>
      <c r="C31" s="187" t="str">
        <f>IF(A31="","",DBCS(VLOOKUP(A31,入力シート!A:E,3,FALSE)))</f>
        <v/>
      </c>
      <c r="D31" s="188"/>
      <c r="E31" s="188"/>
      <c r="F31" s="185"/>
      <c r="G31" s="156"/>
      <c r="H31" s="187"/>
      <c r="I31" s="189"/>
      <c r="J31" s="187"/>
      <c r="K31" s="189"/>
      <c r="L31" s="173"/>
      <c r="M31" s="174"/>
      <c r="N31" s="189"/>
      <c r="O31" s="156"/>
      <c r="P31" s="176"/>
      <c r="Q31" s="184"/>
      <c r="R31" s="189"/>
      <c r="S31" s="186"/>
      <c r="T31" s="189"/>
      <c r="U31" s="101"/>
      <c r="V31" s="63"/>
      <c r="W31" s="51"/>
      <c r="X31" s="63"/>
      <c r="Y31" s="51"/>
      <c r="Z31" s="63"/>
      <c r="AA31" s="51"/>
      <c r="AB31" s="48"/>
      <c r="AC31" s="176"/>
      <c r="AD31" s="47"/>
      <c r="AE31" s="52"/>
      <c r="AF31" s="52"/>
      <c r="AG31" s="177"/>
      <c r="AH31" s="47"/>
      <c r="AI31" s="48"/>
      <c r="AJ31" s="48"/>
      <c r="AK31" s="51"/>
      <c r="AL31" s="48"/>
      <c r="AM31" s="48"/>
      <c r="AN31" s="48"/>
      <c r="AO31" s="48"/>
      <c r="AP31" s="47"/>
      <c r="AQ31" s="52"/>
      <c r="AR31" s="64"/>
      <c r="AS31" s="52"/>
      <c r="AT31" s="62"/>
      <c r="AU31" s="52"/>
      <c r="AV31" s="64"/>
      <c r="AW31" s="64"/>
      <c r="AX31" s="64"/>
      <c r="AY31" s="162"/>
      <c r="AZ31" s="127"/>
      <c r="BA31" s="48"/>
      <c r="BB31" s="52"/>
      <c r="BC31" s="52"/>
      <c r="BD31" s="52"/>
      <c r="BE31" s="52"/>
      <c r="BF31" s="177"/>
      <c r="BG31" s="101"/>
      <c r="BH31" s="177"/>
      <c r="BI31" s="48"/>
      <c r="BJ31" s="52"/>
      <c r="BK31" s="52"/>
      <c r="BL31" s="52"/>
      <c r="BM31" s="52"/>
      <c r="BN31" s="177"/>
      <c r="BO31" s="52"/>
      <c r="BP31" s="52"/>
      <c r="BQ31" s="52"/>
      <c r="BR31" s="177"/>
      <c r="BS31" s="52"/>
      <c r="BT31" s="52"/>
      <c r="BU31" s="52"/>
      <c r="BV31" s="177"/>
      <c r="BW31" s="124"/>
      <c r="BX31" s="101"/>
      <c r="BY31" s="100"/>
      <c r="BZ31" s="100"/>
      <c r="CA31" s="100"/>
      <c r="CB31" s="100"/>
      <c r="CC31" s="100"/>
      <c r="CD31" s="130"/>
      <c r="CE31" s="63"/>
      <c r="CF31" s="64"/>
      <c r="CG31" s="64"/>
      <c r="CH31" s="64"/>
      <c r="CI31" s="64"/>
      <c r="CJ31" s="177"/>
      <c r="CK31" s="101"/>
      <c r="CL31" s="177"/>
      <c r="CM31" s="52"/>
      <c r="CN31" s="52"/>
      <c r="CO31" s="52"/>
      <c r="CP31" s="52"/>
      <c r="CQ31" s="52"/>
      <c r="CR31" s="177"/>
      <c r="CS31" s="52"/>
      <c r="CT31" s="52"/>
      <c r="CU31" s="52"/>
      <c r="CV31" s="177"/>
      <c r="CW31" s="52"/>
      <c r="CX31" s="52"/>
      <c r="CY31" s="52"/>
      <c r="CZ31" s="177"/>
      <c r="DA31" s="124"/>
      <c r="DB31" s="100"/>
      <c r="DC31" s="100"/>
      <c r="DD31" s="100"/>
      <c r="DE31" s="188"/>
      <c r="DF31" s="185"/>
      <c r="DG31" s="100"/>
      <c r="DH31" s="100"/>
      <c r="DI31" s="100"/>
      <c r="DJ31" s="100"/>
      <c r="DK31" s="188"/>
      <c r="DL31" s="188"/>
      <c r="DM31" s="188"/>
      <c r="DN31" s="189"/>
      <c r="DO31" s="63"/>
      <c r="DP31" s="48"/>
      <c r="DQ31" s="48"/>
      <c r="DR31" s="48"/>
      <c r="DS31" s="48"/>
      <c r="DT31" s="51"/>
      <c r="DU31" s="48"/>
      <c r="DV31" s="52"/>
      <c r="DW31" s="52"/>
      <c r="DX31" s="177"/>
      <c r="DY31" s="52"/>
      <c r="DZ31" s="52"/>
      <c r="EA31" s="52"/>
      <c r="EB31" s="177"/>
      <c r="EC31" s="173"/>
      <c r="ED31" s="63"/>
      <c r="EE31" s="48"/>
      <c r="EF31" s="48"/>
      <c r="EG31" s="48"/>
      <c r="EH31" s="48"/>
      <c r="EI31" s="51"/>
      <c r="EJ31" s="48"/>
      <c r="EK31" s="52"/>
      <c r="EL31" s="52"/>
      <c r="EM31" s="177"/>
      <c r="EN31" s="52"/>
      <c r="EO31" s="52"/>
      <c r="EP31" s="52"/>
      <c r="EQ31" s="100"/>
      <c r="ER31" s="173"/>
      <c r="ES31" s="171">
        <f t="shared" si="32"/>
        <v>0</v>
      </c>
      <c r="ET31" s="171"/>
      <c r="EU31" s="18"/>
      <c r="EV31" s="171"/>
      <c r="EW31" s="18"/>
      <c r="EX31" s="18"/>
      <c r="EY31" s="18"/>
      <c r="EZ31" s="171"/>
      <c r="FA31" s="171"/>
      <c r="FB31" s="171"/>
      <c r="FC31" s="171"/>
      <c r="FD31" s="18"/>
      <c r="FE31" s="171"/>
      <c r="FF31" s="171"/>
      <c r="FG31" s="171"/>
      <c r="FH31" s="171"/>
      <c r="FI31" s="171"/>
      <c r="FJ31" s="171"/>
      <c r="FK31" s="171"/>
      <c r="FL31" s="171"/>
      <c r="FM31" s="171"/>
      <c r="FN31" s="171"/>
      <c r="FO31" s="171"/>
      <c r="FP31" s="18"/>
      <c r="FQ31" s="171"/>
      <c r="FS31" s="171"/>
      <c r="FU31" s="171"/>
      <c r="FV31" s="171"/>
      <c r="FW31" s="171"/>
      <c r="FX31" s="171"/>
    </row>
    <row r="32" spans="1:180" x14ac:dyDescent="0.15">
      <c r="A32" s="49">
        <v>1000013</v>
      </c>
      <c r="B32" s="95"/>
      <c r="C32" s="187" t="str">
        <f>IF(A32="","",DBCS(VLOOKUP(A32,入力シート!A:E,3,FALSE)))</f>
        <v/>
      </c>
      <c r="D32" s="188"/>
      <c r="E32" s="188"/>
      <c r="F32" s="185"/>
      <c r="G32" s="156"/>
      <c r="H32" s="187"/>
      <c r="I32" s="189"/>
      <c r="J32" s="187"/>
      <c r="K32" s="189"/>
      <c r="L32" s="173"/>
      <c r="M32" s="174"/>
      <c r="N32" s="189"/>
      <c r="O32" s="156"/>
      <c r="P32" s="176"/>
      <c r="Q32" s="184"/>
      <c r="R32" s="189"/>
      <c r="S32" s="186"/>
      <c r="T32" s="189"/>
      <c r="U32" s="101"/>
      <c r="V32" s="63"/>
      <c r="W32" s="51"/>
      <c r="X32" s="63"/>
      <c r="Y32" s="51"/>
      <c r="Z32" s="63"/>
      <c r="AA32" s="51"/>
      <c r="AB32" s="48"/>
      <c r="AC32" s="176"/>
      <c r="AD32" s="47"/>
      <c r="AE32" s="52"/>
      <c r="AF32" s="52"/>
      <c r="AG32" s="177"/>
      <c r="AH32" s="47"/>
      <c r="AI32" s="48"/>
      <c r="AJ32" s="48"/>
      <c r="AK32" s="51"/>
      <c r="AL32" s="48"/>
      <c r="AM32" s="48"/>
      <c r="AN32" s="48"/>
      <c r="AO32" s="48"/>
      <c r="AP32" s="47"/>
      <c r="AQ32" s="52"/>
      <c r="AR32" s="64"/>
      <c r="AS32" s="52"/>
      <c r="AT32" s="62"/>
      <c r="AU32" s="52"/>
      <c r="AV32" s="64"/>
      <c r="AW32" s="64"/>
      <c r="AX32" s="64"/>
      <c r="AY32" s="162"/>
      <c r="AZ32" s="127"/>
      <c r="BA32" s="48"/>
      <c r="BB32" s="52"/>
      <c r="BC32" s="52"/>
      <c r="BD32" s="52"/>
      <c r="BE32" s="52"/>
      <c r="BF32" s="177"/>
      <c r="BG32" s="101"/>
      <c r="BH32" s="177"/>
      <c r="BI32" s="48"/>
      <c r="BJ32" s="52"/>
      <c r="BK32" s="52"/>
      <c r="BL32" s="52"/>
      <c r="BM32" s="52"/>
      <c r="BN32" s="177"/>
      <c r="BO32" s="52"/>
      <c r="BP32" s="52"/>
      <c r="BQ32" s="52"/>
      <c r="BR32" s="177"/>
      <c r="BS32" s="52"/>
      <c r="BT32" s="52"/>
      <c r="BU32" s="52"/>
      <c r="BV32" s="177"/>
      <c r="BW32" s="124"/>
      <c r="BX32" s="101"/>
      <c r="BY32" s="100"/>
      <c r="BZ32" s="100"/>
      <c r="CA32" s="100"/>
      <c r="CB32" s="100"/>
      <c r="CC32" s="100"/>
      <c r="CD32" s="130"/>
      <c r="CE32" s="63"/>
      <c r="CF32" s="64"/>
      <c r="CG32" s="64"/>
      <c r="CH32" s="64"/>
      <c r="CI32" s="64"/>
      <c r="CJ32" s="177"/>
      <c r="CK32" s="101"/>
      <c r="CL32" s="177"/>
      <c r="CM32" s="52"/>
      <c r="CN32" s="52"/>
      <c r="CO32" s="52"/>
      <c r="CP32" s="52"/>
      <c r="CQ32" s="52"/>
      <c r="CR32" s="177"/>
      <c r="CS32" s="52"/>
      <c r="CT32" s="52"/>
      <c r="CU32" s="52"/>
      <c r="CV32" s="177"/>
      <c r="CW32" s="52"/>
      <c r="CX32" s="52"/>
      <c r="CY32" s="52"/>
      <c r="CZ32" s="177"/>
      <c r="DA32" s="124"/>
      <c r="DB32" s="100"/>
      <c r="DC32" s="100"/>
      <c r="DD32" s="100"/>
      <c r="DE32" s="188"/>
      <c r="DF32" s="185"/>
      <c r="DG32" s="100"/>
      <c r="DH32" s="100"/>
      <c r="DI32" s="100"/>
      <c r="DJ32" s="100"/>
      <c r="DK32" s="188"/>
      <c r="DL32" s="188"/>
      <c r="DM32" s="188"/>
      <c r="DN32" s="189"/>
      <c r="DO32" s="63"/>
      <c r="DP32" s="48"/>
      <c r="DQ32" s="48"/>
      <c r="DR32" s="48"/>
      <c r="DS32" s="48"/>
      <c r="DT32" s="51"/>
      <c r="DU32" s="48"/>
      <c r="DV32" s="52"/>
      <c r="DW32" s="52"/>
      <c r="DX32" s="177"/>
      <c r="DY32" s="52"/>
      <c r="DZ32" s="52"/>
      <c r="EA32" s="52"/>
      <c r="EB32" s="177"/>
      <c r="EC32" s="173"/>
      <c r="ED32" s="63"/>
      <c r="EE32" s="48"/>
      <c r="EF32" s="48"/>
      <c r="EG32" s="48"/>
      <c r="EH32" s="48"/>
      <c r="EI32" s="51"/>
      <c r="EJ32" s="48"/>
      <c r="EK32" s="52"/>
      <c r="EL32" s="52"/>
      <c r="EM32" s="177"/>
      <c r="EN32" s="52"/>
      <c r="EO32" s="52"/>
      <c r="EP32" s="52"/>
      <c r="EQ32" s="100"/>
      <c r="ER32" s="173"/>
      <c r="ES32" s="171">
        <f t="shared" si="32"/>
        <v>0</v>
      </c>
      <c r="ET32" s="171"/>
      <c r="EU32" s="18"/>
      <c r="EV32" s="171"/>
      <c r="EW32" s="18"/>
      <c r="EX32" s="18"/>
      <c r="EY32" s="18"/>
      <c r="EZ32" s="171"/>
      <c r="FA32" s="171"/>
      <c r="FB32" s="171"/>
      <c r="FC32" s="171"/>
      <c r="FD32" s="18"/>
      <c r="FE32" s="171"/>
      <c r="FF32" s="171"/>
      <c r="FG32" s="171"/>
      <c r="FH32" s="171"/>
      <c r="FI32" s="171"/>
      <c r="FJ32" s="171"/>
      <c r="FK32" s="171"/>
      <c r="FL32" s="171"/>
      <c r="FM32" s="171"/>
      <c r="FN32" s="171"/>
      <c r="FO32" s="171"/>
      <c r="FP32" s="18"/>
      <c r="FQ32" s="171"/>
      <c r="FS32" s="171"/>
      <c r="FU32" s="171"/>
      <c r="FV32" s="171"/>
      <c r="FW32" s="171"/>
      <c r="FX32" s="171"/>
    </row>
    <row r="33" spans="1:180" x14ac:dyDescent="0.15">
      <c r="A33" s="49">
        <v>1000014</v>
      </c>
      <c r="B33" s="95"/>
      <c r="C33" s="187" t="str">
        <f>IF(A33="","",DBCS(VLOOKUP(A33,入力シート!A:E,3,FALSE)))</f>
        <v/>
      </c>
      <c r="D33" s="188"/>
      <c r="E33" s="188"/>
      <c r="F33" s="185"/>
      <c r="G33" s="156"/>
      <c r="H33" s="187"/>
      <c r="I33" s="189"/>
      <c r="J33" s="187"/>
      <c r="K33" s="189"/>
      <c r="L33" s="173"/>
      <c r="M33" s="174"/>
      <c r="N33" s="189"/>
      <c r="O33" s="156"/>
      <c r="P33" s="176"/>
      <c r="Q33" s="184"/>
      <c r="R33" s="189"/>
      <c r="S33" s="186"/>
      <c r="T33" s="189"/>
      <c r="U33" s="101"/>
      <c r="V33" s="63"/>
      <c r="W33" s="51"/>
      <c r="X33" s="63"/>
      <c r="Y33" s="51"/>
      <c r="Z33" s="63"/>
      <c r="AA33" s="51"/>
      <c r="AB33" s="48"/>
      <c r="AC33" s="176"/>
      <c r="AD33" s="47"/>
      <c r="AE33" s="52"/>
      <c r="AF33" s="52"/>
      <c r="AG33" s="177"/>
      <c r="AH33" s="47"/>
      <c r="AI33" s="48"/>
      <c r="AJ33" s="48"/>
      <c r="AK33" s="51"/>
      <c r="AL33" s="48"/>
      <c r="AM33" s="48"/>
      <c r="AN33" s="48"/>
      <c r="AO33" s="48"/>
      <c r="AP33" s="47"/>
      <c r="AQ33" s="52"/>
      <c r="AR33" s="64"/>
      <c r="AS33" s="52"/>
      <c r="AT33" s="62"/>
      <c r="AU33" s="52"/>
      <c r="AV33" s="64"/>
      <c r="AW33" s="64"/>
      <c r="AX33" s="64"/>
      <c r="AY33" s="162"/>
      <c r="AZ33" s="127"/>
      <c r="BA33" s="48"/>
      <c r="BB33" s="52"/>
      <c r="BC33" s="52"/>
      <c r="BD33" s="52"/>
      <c r="BE33" s="52"/>
      <c r="BF33" s="177"/>
      <c r="BG33" s="101"/>
      <c r="BH33" s="177"/>
      <c r="BI33" s="48"/>
      <c r="BJ33" s="52"/>
      <c r="BK33" s="52"/>
      <c r="BL33" s="52"/>
      <c r="BM33" s="52"/>
      <c r="BN33" s="177"/>
      <c r="BO33" s="52"/>
      <c r="BP33" s="52"/>
      <c r="BQ33" s="52"/>
      <c r="BR33" s="177"/>
      <c r="BS33" s="52"/>
      <c r="BT33" s="52"/>
      <c r="BU33" s="52"/>
      <c r="BV33" s="177"/>
      <c r="BW33" s="124"/>
      <c r="BX33" s="101"/>
      <c r="BY33" s="100"/>
      <c r="BZ33" s="100"/>
      <c r="CA33" s="100"/>
      <c r="CB33" s="100"/>
      <c r="CC33" s="100"/>
      <c r="CD33" s="130"/>
      <c r="CE33" s="63"/>
      <c r="CF33" s="64"/>
      <c r="CG33" s="64"/>
      <c r="CH33" s="64"/>
      <c r="CI33" s="64"/>
      <c r="CJ33" s="177"/>
      <c r="CK33" s="101"/>
      <c r="CL33" s="177"/>
      <c r="CM33" s="52"/>
      <c r="CN33" s="52"/>
      <c r="CO33" s="52"/>
      <c r="CP33" s="52"/>
      <c r="CQ33" s="52"/>
      <c r="CR33" s="177"/>
      <c r="CS33" s="52"/>
      <c r="CT33" s="52"/>
      <c r="CU33" s="52"/>
      <c r="CV33" s="177"/>
      <c r="CW33" s="52"/>
      <c r="CX33" s="52"/>
      <c r="CY33" s="52"/>
      <c r="CZ33" s="177"/>
      <c r="DA33" s="124"/>
      <c r="DB33" s="100"/>
      <c r="DC33" s="100"/>
      <c r="DD33" s="100"/>
      <c r="DE33" s="188"/>
      <c r="DF33" s="185"/>
      <c r="DG33" s="100"/>
      <c r="DH33" s="100"/>
      <c r="DI33" s="100"/>
      <c r="DJ33" s="100"/>
      <c r="DK33" s="188"/>
      <c r="DL33" s="188"/>
      <c r="DM33" s="188"/>
      <c r="DN33" s="189"/>
      <c r="DO33" s="63"/>
      <c r="DP33" s="48"/>
      <c r="DQ33" s="48"/>
      <c r="DR33" s="48"/>
      <c r="DS33" s="48"/>
      <c r="DT33" s="51"/>
      <c r="DU33" s="48"/>
      <c r="DV33" s="52"/>
      <c r="DW33" s="52"/>
      <c r="DX33" s="177"/>
      <c r="DY33" s="52"/>
      <c r="DZ33" s="52"/>
      <c r="EA33" s="52"/>
      <c r="EB33" s="177"/>
      <c r="EC33" s="173"/>
      <c r="ED33" s="63"/>
      <c r="EE33" s="48"/>
      <c r="EF33" s="48"/>
      <c r="EG33" s="48"/>
      <c r="EH33" s="48"/>
      <c r="EI33" s="51"/>
      <c r="EJ33" s="48"/>
      <c r="EK33" s="52"/>
      <c r="EL33" s="52"/>
      <c r="EM33" s="177"/>
      <c r="EN33" s="52"/>
      <c r="EO33" s="52"/>
      <c r="EP33" s="52"/>
      <c r="EQ33" s="100"/>
      <c r="ER33" s="173"/>
      <c r="ES33" s="171">
        <f t="shared" si="32"/>
        <v>0</v>
      </c>
      <c r="ET33" s="171"/>
      <c r="EU33" s="18"/>
      <c r="EV33" s="171"/>
      <c r="EW33" s="18"/>
      <c r="EX33" s="18"/>
      <c r="EY33" s="18"/>
      <c r="EZ33" s="171"/>
      <c r="FA33" s="171"/>
      <c r="FB33" s="171"/>
      <c r="FC33" s="171"/>
      <c r="FD33" s="18"/>
      <c r="FE33" s="171"/>
      <c r="FF33" s="171"/>
      <c r="FG33" s="171"/>
      <c r="FH33" s="171"/>
      <c r="FI33" s="171"/>
      <c r="FJ33" s="171"/>
      <c r="FK33" s="171"/>
      <c r="FL33" s="171"/>
      <c r="FM33" s="171"/>
      <c r="FN33" s="171"/>
      <c r="FO33" s="171"/>
      <c r="FP33" s="18"/>
      <c r="FQ33" s="171"/>
      <c r="FS33" s="171"/>
      <c r="FU33" s="171"/>
      <c r="FV33" s="171"/>
      <c r="FW33" s="171"/>
      <c r="FX33" s="171"/>
    </row>
    <row r="34" spans="1:180" x14ac:dyDescent="0.15">
      <c r="A34" s="49">
        <v>1000015</v>
      </c>
      <c r="B34" s="95"/>
      <c r="C34" s="187" t="str">
        <f>IF(A34="","",DBCS(VLOOKUP(A34,入力シート!A:E,3,FALSE)))</f>
        <v/>
      </c>
      <c r="D34" s="188"/>
      <c r="E34" s="188"/>
      <c r="F34" s="185"/>
      <c r="G34" s="156"/>
      <c r="H34" s="187"/>
      <c r="I34" s="189"/>
      <c r="J34" s="187"/>
      <c r="K34" s="189"/>
      <c r="L34" s="173"/>
      <c r="M34" s="174"/>
      <c r="N34" s="189"/>
      <c r="O34" s="156"/>
      <c r="P34" s="176"/>
      <c r="Q34" s="184"/>
      <c r="R34" s="189"/>
      <c r="S34" s="186"/>
      <c r="T34" s="189"/>
      <c r="U34" s="101"/>
      <c r="V34" s="63"/>
      <c r="W34" s="51"/>
      <c r="X34" s="63"/>
      <c r="Y34" s="51"/>
      <c r="Z34" s="63"/>
      <c r="AA34" s="51"/>
      <c r="AB34" s="48"/>
      <c r="AC34" s="176"/>
      <c r="AD34" s="47"/>
      <c r="AE34" s="52"/>
      <c r="AF34" s="52"/>
      <c r="AG34" s="177"/>
      <c r="AH34" s="47"/>
      <c r="AI34" s="48"/>
      <c r="AJ34" s="48"/>
      <c r="AK34" s="51"/>
      <c r="AL34" s="48"/>
      <c r="AM34" s="48"/>
      <c r="AN34" s="48"/>
      <c r="AO34" s="48"/>
      <c r="AP34" s="47"/>
      <c r="AQ34" s="52"/>
      <c r="AR34" s="64"/>
      <c r="AS34" s="52"/>
      <c r="AT34" s="62"/>
      <c r="AU34" s="52"/>
      <c r="AV34" s="64"/>
      <c r="AW34" s="64"/>
      <c r="AX34" s="64"/>
      <c r="AY34" s="162"/>
      <c r="AZ34" s="127"/>
      <c r="BA34" s="48"/>
      <c r="BB34" s="52"/>
      <c r="BC34" s="52"/>
      <c r="BD34" s="52"/>
      <c r="BE34" s="52"/>
      <c r="BF34" s="177"/>
      <c r="BG34" s="101"/>
      <c r="BH34" s="177"/>
      <c r="BI34" s="48"/>
      <c r="BJ34" s="52"/>
      <c r="BK34" s="52"/>
      <c r="BL34" s="52"/>
      <c r="BM34" s="52"/>
      <c r="BN34" s="177"/>
      <c r="BO34" s="52"/>
      <c r="BP34" s="52"/>
      <c r="BQ34" s="52"/>
      <c r="BR34" s="177"/>
      <c r="BS34" s="52"/>
      <c r="BT34" s="52"/>
      <c r="BU34" s="52"/>
      <c r="BV34" s="177"/>
      <c r="BW34" s="124"/>
      <c r="BX34" s="101"/>
      <c r="BY34" s="100"/>
      <c r="BZ34" s="100"/>
      <c r="CA34" s="100"/>
      <c r="CB34" s="100"/>
      <c r="CC34" s="100"/>
      <c r="CD34" s="130"/>
      <c r="CE34" s="63"/>
      <c r="CF34" s="64"/>
      <c r="CG34" s="64"/>
      <c r="CH34" s="64"/>
      <c r="CI34" s="64"/>
      <c r="CJ34" s="177"/>
      <c r="CK34" s="101"/>
      <c r="CL34" s="177"/>
      <c r="CM34" s="52"/>
      <c r="CN34" s="52"/>
      <c r="CO34" s="52"/>
      <c r="CP34" s="52"/>
      <c r="CQ34" s="52"/>
      <c r="CR34" s="177"/>
      <c r="CS34" s="52"/>
      <c r="CT34" s="52"/>
      <c r="CU34" s="52"/>
      <c r="CV34" s="177"/>
      <c r="CW34" s="52"/>
      <c r="CX34" s="52"/>
      <c r="CY34" s="52"/>
      <c r="CZ34" s="177"/>
      <c r="DA34" s="124"/>
      <c r="DB34" s="100"/>
      <c r="DC34" s="100"/>
      <c r="DD34" s="100"/>
      <c r="DE34" s="188"/>
      <c r="DF34" s="185"/>
      <c r="DG34" s="100"/>
      <c r="DH34" s="100"/>
      <c r="DI34" s="100"/>
      <c r="DJ34" s="100"/>
      <c r="DK34" s="188"/>
      <c r="DL34" s="188"/>
      <c r="DM34" s="188"/>
      <c r="DN34" s="189"/>
      <c r="DO34" s="63"/>
      <c r="DP34" s="48"/>
      <c r="DQ34" s="48"/>
      <c r="DR34" s="48"/>
      <c r="DS34" s="48"/>
      <c r="DT34" s="51"/>
      <c r="DU34" s="48"/>
      <c r="DV34" s="52"/>
      <c r="DW34" s="52"/>
      <c r="DX34" s="177"/>
      <c r="DY34" s="52"/>
      <c r="DZ34" s="52"/>
      <c r="EA34" s="52"/>
      <c r="EB34" s="177"/>
      <c r="EC34" s="173"/>
      <c r="ED34" s="63"/>
      <c r="EE34" s="48"/>
      <c r="EF34" s="48"/>
      <c r="EG34" s="48"/>
      <c r="EH34" s="48"/>
      <c r="EI34" s="51"/>
      <c r="EJ34" s="48"/>
      <c r="EK34" s="52"/>
      <c r="EL34" s="52"/>
      <c r="EM34" s="177"/>
      <c r="EN34" s="52"/>
      <c r="EO34" s="52"/>
      <c r="EP34" s="52"/>
      <c r="EQ34" s="100"/>
      <c r="ER34" s="173"/>
      <c r="ES34" s="171">
        <f t="shared" si="32"/>
        <v>0</v>
      </c>
      <c r="ET34" s="171"/>
      <c r="EU34" s="18"/>
      <c r="EV34" s="171"/>
      <c r="EW34" s="18"/>
      <c r="EX34" s="18"/>
      <c r="EY34" s="18"/>
      <c r="EZ34" s="171"/>
      <c r="FA34" s="171"/>
      <c r="FB34" s="171"/>
      <c r="FC34" s="171"/>
      <c r="FD34" s="18"/>
      <c r="FE34" s="171"/>
      <c r="FF34" s="171"/>
      <c r="FG34" s="171"/>
      <c r="FH34" s="171"/>
      <c r="FI34" s="171"/>
      <c r="FJ34" s="171"/>
      <c r="FK34" s="171"/>
      <c r="FL34" s="171"/>
      <c r="FM34" s="171"/>
      <c r="FN34" s="171"/>
      <c r="FO34" s="171"/>
      <c r="FP34" s="18"/>
      <c r="FQ34" s="171"/>
      <c r="FS34" s="171"/>
      <c r="FU34" s="171"/>
      <c r="FV34" s="171"/>
      <c r="FW34" s="171"/>
      <c r="FX34" s="171"/>
    </row>
    <row r="35" spans="1:180" x14ac:dyDescent="0.15">
      <c r="A35" s="49">
        <v>1000016</v>
      </c>
      <c r="B35" s="95"/>
      <c r="C35" s="187" t="str">
        <f>IF(A35="","",DBCS(VLOOKUP(A35,入力シート!A:E,3,FALSE)))</f>
        <v/>
      </c>
      <c r="D35" s="188"/>
      <c r="E35" s="188"/>
      <c r="F35" s="185"/>
      <c r="G35" s="156"/>
      <c r="H35" s="187"/>
      <c r="I35" s="189"/>
      <c r="J35" s="187"/>
      <c r="K35" s="189"/>
      <c r="L35" s="173"/>
      <c r="M35" s="174"/>
      <c r="N35" s="189"/>
      <c r="O35" s="156"/>
      <c r="P35" s="176"/>
      <c r="Q35" s="184"/>
      <c r="R35" s="189"/>
      <c r="S35" s="186"/>
      <c r="T35" s="189"/>
      <c r="U35" s="101"/>
      <c r="V35" s="63"/>
      <c r="W35" s="51"/>
      <c r="X35" s="63"/>
      <c r="Y35" s="51"/>
      <c r="Z35" s="63"/>
      <c r="AA35" s="51"/>
      <c r="AB35" s="48"/>
      <c r="AC35" s="176"/>
      <c r="AD35" s="47"/>
      <c r="AE35" s="52"/>
      <c r="AF35" s="52"/>
      <c r="AG35" s="177"/>
      <c r="AH35" s="47"/>
      <c r="AI35" s="48"/>
      <c r="AJ35" s="48"/>
      <c r="AK35" s="51"/>
      <c r="AL35" s="48"/>
      <c r="AM35" s="48"/>
      <c r="AN35" s="48"/>
      <c r="AO35" s="48"/>
      <c r="AP35" s="47"/>
      <c r="AQ35" s="52"/>
      <c r="AR35" s="64"/>
      <c r="AS35" s="52"/>
      <c r="AT35" s="62"/>
      <c r="AU35" s="52"/>
      <c r="AV35" s="64"/>
      <c r="AW35" s="64"/>
      <c r="AX35" s="64"/>
      <c r="AY35" s="162"/>
      <c r="AZ35" s="127"/>
      <c r="BA35" s="48"/>
      <c r="BB35" s="52"/>
      <c r="BC35" s="52"/>
      <c r="BD35" s="52"/>
      <c r="BE35" s="52"/>
      <c r="BF35" s="177"/>
      <c r="BG35" s="101"/>
      <c r="BH35" s="177"/>
      <c r="BI35" s="48"/>
      <c r="BJ35" s="52"/>
      <c r="BK35" s="52"/>
      <c r="BL35" s="52"/>
      <c r="BM35" s="52"/>
      <c r="BN35" s="177"/>
      <c r="BO35" s="52"/>
      <c r="BP35" s="52"/>
      <c r="BQ35" s="52"/>
      <c r="BR35" s="177"/>
      <c r="BS35" s="52"/>
      <c r="BT35" s="52"/>
      <c r="BU35" s="52"/>
      <c r="BV35" s="177"/>
      <c r="BW35" s="124"/>
      <c r="BX35" s="101"/>
      <c r="BY35" s="100"/>
      <c r="BZ35" s="100"/>
      <c r="CA35" s="100"/>
      <c r="CB35" s="100"/>
      <c r="CC35" s="100"/>
      <c r="CD35" s="130"/>
      <c r="CE35" s="63"/>
      <c r="CF35" s="64"/>
      <c r="CG35" s="64"/>
      <c r="CH35" s="64"/>
      <c r="CI35" s="64"/>
      <c r="CJ35" s="177"/>
      <c r="CK35" s="101"/>
      <c r="CL35" s="177"/>
      <c r="CM35" s="52"/>
      <c r="CN35" s="52"/>
      <c r="CO35" s="52"/>
      <c r="CP35" s="52"/>
      <c r="CQ35" s="52"/>
      <c r="CR35" s="177"/>
      <c r="CS35" s="52"/>
      <c r="CT35" s="52"/>
      <c r="CU35" s="52"/>
      <c r="CV35" s="177"/>
      <c r="CW35" s="52"/>
      <c r="CX35" s="52"/>
      <c r="CY35" s="52"/>
      <c r="CZ35" s="177"/>
      <c r="DA35" s="124"/>
      <c r="DB35" s="100"/>
      <c r="DC35" s="100"/>
      <c r="DD35" s="100"/>
      <c r="DE35" s="188"/>
      <c r="DF35" s="185"/>
      <c r="DG35" s="100"/>
      <c r="DH35" s="100"/>
      <c r="DI35" s="100"/>
      <c r="DJ35" s="100"/>
      <c r="DK35" s="188"/>
      <c r="DL35" s="188"/>
      <c r="DM35" s="188"/>
      <c r="DN35" s="189"/>
      <c r="DO35" s="63"/>
      <c r="DP35" s="48"/>
      <c r="DQ35" s="48"/>
      <c r="DR35" s="48"/>
      <c r="DS35" s="48"/>
      <c r="DT35" s="51"/>
      <c r="DU35" s="48"/>
      <c r="DV35" s="52"/>
      <c r="DW35" s="52"/>
      <c r="DX35" s="177"/>
      <c r="DY35" s="52"/>
      <c r="DZ35" s="52"/>
      <c r="EA35" s="52"/>
      <c r="EB35" s="177"/>
      <c r="EC35" s="173"/>
      <c r="ED35" s="63"/>
      <c r="EE35" s="48"/>
      <c r="EF35" s="48"/>
      <c r="EG35" s="48"/>
      <c r="EH35" s="48"/>
      <c r="EI35" s="51"/>
      <c r="EJ35" s="48"/>
      <c r="EK35" s="52"/>
      <c r="EL35" s="52"/>
      <c r="EM35" s="177"/>
      <c r="EN35" s="52"/>
      <c r="EO35" s="52"/>
      <c r="EP35" s="52"/>
      <c r="EQ35" s="100"/>
      <c r="ER35" s="173"/>
      <c r="ES35" s="171">
        <f t="shared" si="32"/>
        <v>0</v>
      </c>
      <c r="ET35" s="171"/>
      <c r="EU35" s="18"/>
      <c r="EV35" s="171"/>
      <c r="EW35" s="18"/>
      <c r="EX35" s="18"/>
      <c r="EY35" s="18"/>
      <c r="EZ35" s="171"/>
      <c r="FA35" s="171"/>
      <c r="FB35" s="171"/>
      <c r="FC35" s="171"/>
      <c r="FD35" s="18"/>
      <c r="FE35" s="171"/>
      <c r="FF35" s="171"/>
      <c r="FG35" s="171"/>
      <c r="FH35" s="171"/>
      <c r="FI35" s="171"/>
      <c r="FJ35" s="171"/>
      <c r="FK35" s="171"/>
      <c r="FL35" s="171"/>
      <c r="FM35" s="171"/>
      <c r="FN35" s="171"/>
      <c r="FO35" s="171"/>
      <c r="FP35" s="18"/>
      <c r="FQ35" s="171"/>
      <c r="FS35" s="171"/>
      <c r="FU35" s="171"/>
      <c r="FV35" s="171"/>
      <c r="FW35" s="171"/>
      <c r="FX35" s="171"/>
    </row>
    <row r="36" spans="1:180" x14ac:dyDescent="0.15">
      <c r="A36" s="49">
        <v>1000017</v>
      </c>
      <c r="B36" s="95"/>
      <c r="C36" s="187" t="str">
        <f>IF(A36="","",DBCS(VLOOKUP(A36,入力シート!A:E,3,FALSE)))</f>
        <v/>
      </c>
      <c r="D36" s="188"/>
      <c r="E36" s="188"/>
      <c r="F36" s="185"/>
      <c r="G36" s="156"/>
      <c r="H36" s="187"/>
      <c r="I36" s="189"/>
      <c r="J36" s="187"/>
      <c r="K36" s="189"/>
      <c r="L36" s="173"/>
      <c r="M36" s="174"/>
      <c r="N36" s="189"/>
      <c r="O36" s="156"/>
      <c r="P36" s="176"/>
      <c r="Q36" s="184"/>
      <c r="R36" s="189"/>
      <c r="S36" s="186"/>
      <c r="T36" s="189"/>
      <c r="U36" s="101"/>
      <c r="V36" s="63"/>
      <c r="W36" s="51"/>
      <c r="X36" s="63"/>
      <c r="Y36" s="51"/>
      <c r="Z36" s="63"/>
      <c r="AA36" s="51"/>
      <c r="AB36" s="48"/>
      <c r="AC36" s="176"/>
      <c r="AD36" s="47"/>
      <c r="AE36" s="52"/>
      <c r="AF36" s="52"/>
      <c r="AG36" s="177"/>
      <c r="AH36" s="47"/>
      <c r="AI36" s="48"/>
      <c r="AJ36" s="48"/>
      <c r="AK36" s="51"/>
      <c r="AL36" s="48"/>
      <c r="AM36" s="48"/>
      <c r="AN36" s="48"/>
      <c r="AO36" s="48"/>
      <c r="AP36" s="47"/>
      <c r="AQ36" s="52"/>
      <c r="AR36" s="64"/>
      <c r="AS36" s="52"/>
      <c r="AT36" s="62"/>
      <c r="AU36" s="52"/>
      <c r="AV36" s="64"/>
      <c r="AW36" s="64"/>
      <c r="AX36" s="64"/>
      <c r="AY36" s="162"/>
      <c r="AZ36" s="127"/>
      <c r="BA36" s="48"/>
      <c r="BB36" s="52"/>
      <c r="BC36" s="52"/>
      <c r="BD36" s="52"/>
      <c r="BE36" s="52"/>
      <c r="BF36" s="177"/>
      <c r="BG36" s="101"/>
      <c r="BH36" s="177"/>
      <c r="BI36" s="48"/>
      <c r="BJ36" s="52"/>
      <c r="BK36" s="52"/>
      <c r="BL36" s="52"/>
      <c r="BM36" s="52"/>
      <c r="BN36" s="177"/>
      <c r="BO36" s="52"/>
      <c r="BP36" s="52"/>
      <c r="BQ36" s="52"/>
      <c r="BR36" s="177"/>
      <c r="BS36" s="52"/>
      <c r="BT36" s="52"/>
      <c r="BU36" s="52"/>
      <c r="BV36" s="177"/>
      <c r="BW36" s="124"/>
      <c r="BX36" s="101"/>
      <c r="BY36" s="100"/>
      <c r="BZ36" s="100"/>
      <c r="CA36" s="100"/>
      <c r="CB36" s="100"/>
      <c r="CC36" s="100"/>
      <c r="CD36" s="130"/>
      <c r="CE36" s="63"/>
      <c r="CF36" s="64"/>
      <c r="CG36" s="64"/>
      <c r="CH36" s="64"/>
      <c r="CI36" s="64"/>
      <c r="CJ36" s="177"/>
      <c r="CK36" s="101"/>
      <c r="CL36" s="177"/>
      <c r="CM36" s="52"/>
      <c r="CN36" s="52"/>
      <c r="CO36" s="52"/>
      <c r="CP36" s="52"/>
      <c r="CQ36" s="52"/>
      <c r="CR36" s="177"/>
      <c r="CS36" s="52"/>
      <c r="CT36" s="52"/>
      <c r="CU36" s="52"/>
      <c r="CV36" s="177"/>
      <c r="CW36" s="52"/>
      <c r="CX36" s="52"/>
      <c r="CY36" s="52"/>
      <c r="CZ36" s="177"/>
      <c r="DA36" s="124"/>
      <c r="DB36" s="100"/>
      <c r="DC36" s="100"/>
      <c r="DD36" s="100"/>
      <c r="DE36" s="188"/>
      <c r="DF36" s="185"/>
      <c r="DG36" s="100"/>
      <c r="DH36" s="100"/>
      <c r="DI36" s="100"/>
      <c r="DJ36" s="100"/>
      <c r="DK36" s="188"/>
      <c r="DL36" s="188"/>
      <c r="DM36" s="188"/>
      <c r="DN36" s="189"/>
      <c r="DO36" s="63"/>
      <c r="DP36" s="48"/>
      <c r="DQ36" s="48"/>
      <c r="DR36" s="48"/>
      <c r="DS36" s="48"/>
      <c r="DT36" s="51"/>
      <c r="DU36" s="48"/>
      <c r="DV36" s="52"/>
      <c r="DW36" s="52"/>
      <c r="DX36" s="177"/>
      <c r="DY36" s="52"/>
      <c r="DZ36" s="52"/>
      <c r="EA36" s="52"/>
      <c r="EB36" s="177"/>
      <c r="EC36" s="173"/>
      <c r="ED36" s="63"/>
      <c r="EE36" s="48"/>
      <c r="EF36" s="48"/>
      <c r="EG36" s="48"/>
      <c r="EH36" s="48"/>
      <c r="EI36" s="51"/>
      <c r="EJ36" s="48"/>
      <c r="EK36" s="52"/>
      <c r="EL36" s="52"/>
      <c r="EM36" s="177"/>
      <c r="EN36" s="52"/>
      <c r="EO36" s="52"/>
      <c r="EP36" s="52"/>
      <c r="EQ36" s="100"/>
      <c r="ER36" s="173"/>
      <c r="ES36" s="171">
        <f t="shared" si="32"/>
        <v>0</v>
      </c>
      <c r="ET36" s="171"/>
      <c r="EU36" s="18"/>
      <c r="EV36" s="171"/>
      <c r="EW36" s="18"/>
      <c r="EX36" s="18"/>
      <c r="EY36" s="18"/>
      <c r="EZ36" s="171"/>
      <c r="FA36" s="171"/>
      <c r="FB36" s="171"/>
      <c r="FC36" s="171"/>
      <c r="FD36" s="18"/>
      <c r="FE36" s="171"/>
      <c r="FF36" s="171"/>
      <c r="FG36" s="171"/>
      <c r="FH36" s="171"/>
      <c r="FI36" s="171"/>
      <c r="FJ36" s="171"/>
      <c r="FK36" s="171"/>
      <c r="FL36" s="171"/>
      <c r="FM36" s="171"/>
      <c r="FN36" s="171"/>
      <c r="FO36" s="171"/>
      <c r="FP36" s="18"/>
      <c r="FQ36" s="171"/>
      <c r="FS36" s="171"/>
      <c r="FU36" s="171"/>
      <c r="FV36" s="171"/>
      <c r="FW36" s="171"/>
      <c r="FX36" s="171"/>
    </row>
    <row r="37" spans="1:180" x14ac:dyDescent="0.15">
      <c r="A37" s="49">
        <v>1000018</v>
      </c>
      <c r="B37" s="95"/>
      <c r="C37" s="187" t="str">
        <f>IF(A37="","",DBCS(VLOOKUP(A37,入力シート!A:E,3,FALSE)))</f>
        <v/>
      </c>
      <c r="D37" s="188"/>
      <c r="E37" s="188"/>
      <c r="F37" s="185"/>
      <c r="G37" s="156"/>
      <c r="H37" s="187"/>
      <c r="I37" s="189"/>
      <c r="J37" s="187"/>
      <c r="K37" s="189"/>
      <c r="L37" s="173"/>
      <c r="M37" s="174"/>
      <c r="N37" s="189"/>
      <c r="O37" s="156"/>
      <c r="P37" s="176"/>
      <c r="Q37" s="184"/>
      <c r="R37" s="189"/>
      <c r="S37" s="186"/>
      <c r="T37" s="189"/>
      <c r="U37" s="101"/>
      <c r="V37" s="63"/>
      <c r="W37" s="51"/>
      <c r="X37" s="63"/>
      <c r="Y37" s="51"/>
      <c r="Z37" s="63"/>
      <c r="AA37" s="51"/>
      <c r="AB37" s="48"/>
      <c r="AC37" s="176"/>
      <c r="AD37" s="47"/>
      <c r="AE37" s="52"/>
      <c r="AF37" s="52"/>
      <c r="AG37" s="177"/>
      <c r="AH37" s="47"/>
      <c r="AI37" s="48"/>
      <c r="AJ37" s="48"/>
      <c r="AK37" s="51"/>
      <c r="AL37" s="48"/>
      <c r="AM37" s="48"/>
      <c r="AN37" s="48"/>
      <c r="AO37" s="48"/>
      <c r="AP37" s="47"/>
      <c r="AQ37" s="52"/>
      <c r="AR37" s="64"/>
      <c r="AS37" s="52"/>
      <c r="AT37" s="62"/>
      <c r="AU37" s="52"/>
      <c r="AV37" s="64"/>
      <c r="AW37" s="64"/>
      <c r="AX37" s="64"/>
      <c r="AY37" s="162"/>
      <c r="AZ37" s="127"/>
      <c r="BA37" s="48"/>
      <c r="BB37" s="52"/>
      <c r="BC37" s="52"/>
      <c r="BD37" s="52"/>
      <c r="BE37" s="52"/>
      <c r="BF37" s="177"/>
      <c r="BG37" s="101"/>
      <c r="BH37" s="177"/>
      <c r="BI37" s="48"/>
      <c r="BJ37" s="52"/>
      <c r="BK37" s="52"/>
      <c r="BL37" s="52"/>
      <c r="BM37" s="52"/>
      <c r="BN37" s="177"/>
      <c r="BO37" s="52"/>
      <c r="BP37" s="52"/>
      <c r="BQ37" s="52"/>
      <c r="BR37" s="177"/>
      <c r="BS37" s="52"/>
      <c r="BT37" s="52"/>
      <c r="BU37" s="52"/>
      <c r="BV37" s="177"/>
      <c r="BW37" s="124"/>
      <c r="BX37" s="101"/>
      <c r="BY37" s="100"/>
      <c r="BZ37" s="100"/>
      <c r="CA37" s="100"/>
      <c r="CB37" s="100"/>
      <c r="CC37" s="100"/>
      <c r="CD37" s="130"/>
      <c r="CE37" s="63"/>
      <c r="CF37" s="64"/>
      <c r="CG37" s="64"/>
      <c r="CH37" s="64"/>
      <c r="CI37" s="64"/>
      <c r="CJ37" s="177"/>
      <c r="CK37" s="101"/>
      <c r="CL37" s="177"/>
      <c r="CM37" s="52"/>
      <c r="CN37" s="52"/>
      <c r="CO37" s="52"/>
      <c r="CP37" s="52"/>
      <c r="CQ37" s="52"/>
      <c r="CR37" s="177"/>
      <c r="CS37" s="52"/>
      <c r="CT37" s="52"/>
      <c r="CU37" s="52"/>
      <c r="CV37" s="177"/>
      <c r="CW37" s="52"/>
      <c r="CX37" s="52"/>
      <c r="CY37" s="52"/>
      <c r="CZ37" s="177"/>
      <c r="DA37" s="124"/>
      <c r="DB37" s="100"/>
      <c r="DC37" s="100"/>
      <c r="DD37" s="100"/>
      <c r="DE37" s="188"/>
      <c r="DF37" s="185"/>
      <c r="DG37" s="100"/>
      <c r="DH37" s="100"/>
      <c r="DI37" s="100"/>
      <c r="DJ37" s="100"/>
      <c r="DK37" s="188"/>
      <c r="DL37" s="188"/>
      <c r="DM37" s="188"/>
      <c r="DN37" s="189"/>
      <c r="DO37" s="63"/>
      <c r="DP37" s="48"/>
      <c r="DQ37" s="48"/>
      <c r="DR37" s="48"/>
      <c r="DS37" s="48"/>
      <c r="DT37" s="51"/>
      <c r="DU37" s="48"/>
      <c r="DV37" s="52"/>
      <c r="DW37" s="52"/>
      <c r="DX37" s="177"/>
      <c r="DY37" s="52"/>
      <c r="DZ37" s="52"/>
      <c r="EA37" s="52"/>
      <c r="EB37" s="177"/>
      <c r="EC37" s="173"/>
      <c r="ED37" s="63"/>
      <c r="EE37" s="48"/>
      <c r="EF37" s="48"/>
      <c r="EG37" s="48"/>
      <c r="EH37" s="48"/>
      <c r="EI37" s="51"/>
      <c r="EJ37" s="48"/>
      <c r="EK37" s="52"/>
      <c r="EL37" s="52"/>
      <c r="EM37" s="177"/>
      <c r="EN37" s="52"/>
      <c r="EO37" s="52"/>
      <c r="EP37" s="52"/>
      <c r="EQ37" s="100"/>
      <c r="ER37" s="173"/>
      <c r="ES37" s="171">
        <f t="shared" si="32"/>
        <v>0</v>
      </c>
      <c r="ET37" s="171"/>
      <c r="EU37" s="18"/>
      <c r="EV37" s="171"/>
      <c r="EW37" s="18"/>
      <c r="EX37" s="18"/>
      <c r="EY37" s="18"/>
      <c r="EZ37" s="171"/>
      <c r="FA37" s="171"/>
      <c r="FB37" s="171"/>
      <c r="FC37" s="171"/>
      <c r="FD37" s="18"/>
      <c r="FE37" s="171"/>
      <c r="FF37" s="171"/>
      <c r="FG37" s="171"/>
      <c r="FH37" s="171"/>
      <c r="FI37" s="171"/>
      <c r="FJ37" s="171"/>
      <c r="FK37" s="171"/>
      <c r="FL37" s="171"/>
      <c r="FM37" s="171"/>
      <c r="FN37" s="171"/>
      <c r="FO37" s="171"/>
      <c r="FP37" s="18"/>
      <c r="FQ37" s="171"/>
      <c r="FS37" s="171"/>
      <c r="FU37" s="171"/>
      <c r="FV37" s="171"/>
      <c r="FW37" s="171"/>
      <c r="FX37" s="171"/>
    </row>
    <row r="38" spans="1:180" x14ac:dyDescent="0.15">
      <c r="A38" s="49">
        <v>1000019</v>
      </c>
      <c r="B38" s="95"/>
      <c r="C38" s="187" t="str">
        <f>IF(A38="","",DBCS(VLOOKUP(A38,入力シート!A:E,3,FALSE)))</f>
        <v/>
      </c>
      <c r="D38" s="188"/>
      <c r="E38" s="188"/>
      <c r="F38" s="185"/>
      <c r="G38" s="156"/>
      <c r="H38" s="187"/>
      <c r="I38" s="189"/>
      <c r="J38" s="187"/>
      <c r="K38" s="189"/>
      <c r="L38" s="173"/>
      <c r="M38" s="174"/>
      <c r="N38" s="189"/>
      <c r="O38" s="156"/>
      <c r="P38" s="176"/>
      <c r="Q38" s="184"/>
      <c r="R38" s="189"/>
      <c r="S38" s="186"/>
      <c r="T38" s="189"/>
      <c r="U38" s="101"/>
      <c r="V38" s="63"/>
      <c r="W38" s="51"/>
      <c r="X38" s="63"/>
      <c r="Y38" s="51"/>
      <c r="Z38" s="63"/>
      <c r="AA38" s="51"/>
      <c r="AB38" s="48"/>
      <c r="AC38" s="176"/>
      <c r="AD38" s="47"/>
      <c r="AE38" s="52"/>
      <c r="AF38" s="52"/>
      <c r="AG38" s="177"/>
      <c r="AH38" s="47"/>
      <c r="AI38" s="48"/>
      <c r="AJ38" s="48"/>
      <c r="AK38" s="51"/>
      <c r="AL38" s="48"/>
      <c r="AM38" s="48"/>
      <c r="AN38" s="48"/>
      <c r="AO38" s="48"/>
      <c r="AP38" s="47"/>
      <c r="AQ38" s="52"/>
      <c r="AR38" s="64"/>
      <c r="AS38" s="52"/>
      <c r="AT38" s="62"/>
      <c r="AU38" s="52"/>
      <c r="AV38" s="64"/>
      <c r="AW38" s="64"/>
      <c r="AX38" s="64"/>
      <c r="AY38" s="162"/>
      <c r="AZ38" s="127"/>
      <c r="BA38" s="48"/>
      <c r="BB38" s="52"/>
      <c r="BC38" s="52"/>
      <c r="BD38" s="52"/>
      <c r="BE38" s="52"/>
      <c r="BF38" s="177"/>
      <c r="BG38" s="101"/>
      <c r="BH38" s="177"/>
      <c r="BI38" s="48"/>
      <c r="BJ38" s="52"/>
      <c r="BK38" s="52"/>
      <c r="BL38" s="52"/>
      <c r="BM38" s="52"/>
      <c r="BN38" s="177"/>
      <c r="BO38" s="52"/>
      <c r="BP38" s="52"/>
      <c r="BQ38" s="52"/>
      <c r="BR38" s="177"/>
      <c r="BS38" s="52"/>
      <c r="BT38" s="52"/>
      <c r="BU38" s="52"/>
      <c r="BV38" s="177"/>
      <c r="BW38" s="124"/>
      <c r="BX38" s="101"/>
      <c r="BY38" s="100"/>
      <c r="BZ38" s="100"/>
      <c r="CA38" s="100"/>
      <c r="CB38" s="100"/>
      <c r="CC38" s="100"/>
      <c r="CD38" s="130"/>
      <c r="CE38" s="63"/>
      <c r="CF38" s="64"/>
      <c r="CG38" s="64"/>
      <c r="CH38" s="64"/>
      <c r="CI38" s="64"/>
      <c r="CJ38" s="177"/>
      <c r="CK38" s="101"/>
      <c r="CL38" s="177"/>
      <c r="CM38" s="52"/>
      <c r="CN38" s="52"/>
      <c r="CO38" s="52"/>
      <c r="CP38" s="52"/>
      <c r="CQ38" s="52"/>
      <c r="CR38" s="177"/>
      <c r="CS38" s="52"/>
      <c r="CT38" s="52"/>
      <c r="CU38" s="52"/>
      <c r="CV38" s="177"/>
      <c r="CW38" s="52"/>
      <c r="CX38" s="52"/>
      <c r="CY38" s="52"/>
      <c r="CZ38" s="177"/>
      <c r="DA38" s="124"/>
      <c r="DB38" s="100"/>
      <c r="DC38" s="100"/>
      <c r="DD38" s="100"/>
      <c r="DE38" s="188"/>
      <c r="DF38" s="185"/>
      <c r="DG38" s="100"/>
      <c r="DH38" s="100"/>
      <c r="DI38" s="100"/>
      <c r="DJ38" s="100"/>
      <c r="DK38" s="188"/>
      <c r="DL38" s="188"/>
      <c r="DM38" s="188"/>
      <c r="DN38" s="189"/>
      <c r="DO38" s="63"/>
      <c r="DP38" s="48"/>
      <c r="DQ38" s="48"/>
      <c r="DR38" s="48"/>
      <c r="DS38" s="48"/>
      <c r="DT38" s="51"/>
      <c r="DU38" s="48"/>
      <c r="DV38" s="52"/>
      <c r="DW38" s="52"/>
      <c r="DX38" s="177"/>
      <c r="DY38" s="52"/>
      <c r="DZ38" s="52"/>
      <c r="EA38" s="52"/>
      <c r="EB38" s="177"/>
      <c r="EC38" s="173"/>
      <c r="ED38" s="63"/>
      <c r="EE38" s="48"/>
      <c r="EF38" s="48"/>
      <c r="EG38" s="48"/>
      <c r="EH38" s="48"/>
      <c r="EI38" s="51"/>
      <c r="EJ38" s="48"/>
      <c r="EK38" s="52"/>
      <c r="EL38" s="52"/>
      <c r="EM38" s="177"/>
      <c r="EN38" s="52"/>
      <c r="EO38" s="52"/>
      <c r="EP38" s="52"/>
      <c r="EQ38" s="100"/>
      <c r="ER38" s="173"/>
      <c r="ES38" s="171">
        <f t="shared" si="32"/>
        <v>0</v>
      </c>
      <c r="ET38" s="171"/>
      <c r="EU38" s="18"/>
      <c r="EV38" s="171"/>
      <c r="EW38" s="18"/>
      <c r="EX38" s="18"/>
      <c r="EY38" s="18"/>
      <c r="EZ38" s="171"/>
      <c r="FA38" s="171"/>
      <c r="FB38" s="171"/>
      <c r="FC38" s="171"/>
      <c r="FD38" s="18"/>
      <c r="FE38" s="171"/>
      <c r="FF38" s="171"/>
      <c r="FG38" s="171"/>
      <c r="FH38" s="171"/>
      <c r="FI38" s="171"/>
      <c r="FJ38" s="171"/>
      <c r="FK38" s="171"/>
      <c r="FL38" s="171"/>
      <c r="FM38" s="171"/>
      <c r="FN38" s="171"/>
      <c r="FO38" s="171"/>
      <c r="FP38" s="18"/>
      <c r="FQ38" s="171"/>
      <c r="FS38" s="171"/>
      <c r="FU38" s="171"/>
      <c r="FV38" s="171"/>
      <c r="FW38" s="171"/>
      <c r="FX38" s="171"/>
    </row>
    <row r="39" spans="1:180" x14ac:dyDescent="0.15">
      <c r="A39" s="49">
        <v>1000020</v>
      </c>
      <c r="B39" s="95"/>
      <c r="C39" s="187" t="str">
        <f>IF(A39="","",DBCS(VLOOKUP(A39,入力シート!A:E,3,FALSE)))</f>
        <v/>
      </c>
      <c r="D39" s="188"/>
      <c r="E39" s="188"/>
      <c r="F39" s="185"/>
      <c r="G39" s="156"/>
      <c r="H39" s="187"/>
      <c r="I39" s="189"/>
      <c r="J39" s="187"/>
      <c r="K39" s="189"/>
      <c r="L39" s="173"/>
      <c r="M39" s="174"/>
      <c r="N39" s="189"/>
      <c r="O39" s="156"/>
      <c r="P39" s="176"/>
      <c r="Q39" s="184"/>
      <c r="R39" s="189"/>
      <c r="S39" s="186"/>
      <c r="T39" s="189"/>
      <c r="U39" s="101"/>
      <c r="V39" s="63"/>
      <c r="W39" s="51"/>
      <c r="X39" s="63"/>
      <c r="Y39" s="51"/>
      <c r="Z39" s="63"/>
      <c r="AA39" s="51"/>
      <c r="AB39" s="48"/>
      <c r="AC39" s="176"/>
      <c r="AD39" s="47"/>
      <c r="AE39" s="52"/>
      <c r="AF39" s="52"/>
      <c r="AG39" s="177"/>
      <c r="AH39" s="47"/>
      <c r="AI39" s="48"/>
      <c r="AJ39" s="48"/>
      <c r="AK39" s="51"/>
      <c r="AL39" s="48"/>
      <c r="AM39" s="48"/>
      <c r="AN39" s="48"/>
      <c r="AO39" s="48"/>
      <c r="AP39" s="47"/>
      <c r="AQ39" s="52"/>
      <c r="AR39" s="64"/>
      <c r="AS39" s="52"/>
      <c r="AT39" s="62"/>
      <c r="AU39" s="52"/>
      <c r="AV39" s="64"/>
      <c r="AW39" s="64"/>
      <c r="AX39" s="64"/>
      <c r="AY39" s="162"/>
      <c r="AZ39" s="127"/>
      <c r="BA39" s="48"/>
      <c r="BB39" s="52"/>
      <c r="BC39" s="52"/>
      <c r="BD39" s="52"/>
      <c r="BE39" s="52"/>
      <c r="BF39" s="177"/>
      <c r="BG39" s="101"/>
      <c r="BH39" s="177"/>
      <c r="BI39" s="48"/>
      <c r="BJ39" s="52"/>
      <c r="BK39" s="52"/>
      <c r="BL39" s="52"/>
      <c r="BM39" s="52"/>
      <c r="BN39" s="177"/>
      <c r="BO39" s="52"/>
      <c r="BP39" s="52"/>
      <c r="BQ39" s="52"/>
      <c r="BR39" s="177"/>
      <c r="BS39" s="52"/>
      <c r="BT39" s="52"/>
      <c r="BU39" s="52"/>
      <c r="BV39" s="177"/>
      <c r="BW39" s="124"/>
      <c r="BX39" s="101"/>
      <c r="BY39" s="100"/>
      <c r="BZ39" s="100"/>
      <c r="CA39" s="100"/>
      <c r="CB39" s="100"/>
      <c r="CC39" s="100"/>
      <c r="CD39" s="130"/>
      <c r="CE39" s="63"/>
      <c r="CF39" s="64"/>
      <c r="CG39" s="64"/>
      <c r="CH39" s="64"/>
      <c r="CI39" s="64"/>
      <c r="CJ39" s="177"/>
      <c r="CK39" s="101"/>
      <c r="CL39" s="177"/>
      <c r="CM39" s="52"/>
      <c r="CN39" s="52"/>
      <c r="CO39" s="52"/>
      <c r="CP39" s="52"/>
      <c r="CQ39" s="52"/>
      <c r="CR39" s="177"/>
      <c r="CS39" s="52"/>
      <c r="CT39" s="52"/>
      <c r="CU39" s="52"/>
      <c r="CV39" s="177"/>
      <c r="CW39" s="52"/>
      <c r="CX39" s="52"/>
      <c r="CY39" s="52"/>
      <c r="CZ39" s="177"/>
      <c r="DA39" s="124"/>
      <c r="DB39" s="100"/>
      <c r="DC39" s="100"/>
      <c r="DD39" s="100"/>
      <c r="DE39" s="188"/>
      <c r="DF39" s="185"/>
      <c r="DG39" s="100"/>
      <c r="DH39" s="100"/>
      <c r="DI39" s="100"/>
      <c r="DJ39" s="100"/>
      <c r="DK39" s="188"/>
      <c r="DL39" s="188"/>
      <c r="DM39" s="188"/>
      <c r="DN39" s="189"/>
      <c r="DO39" s="63"/>
      <c r="DP39" s="48"/>
      <c r="DQ39" s="48"/>
      <c r="DR39" s="48"/>
      <c r="DS39" s="48"/>
      <c r="DT39" s="51"/>
      <c r="DU39" s="48"/>
      <c r="DV39" s="52"/>
      <c r="DW39" s="52"/>
      <c r="DX39" s="177"/>
      <c r="DY39" s="52"/>
      <c r="DZ39" s="52"/>
      <c r="EA39" s="52"/>
      <c r="EB39" s="177"/>
      <c r="EC39" s="173"/>
      <c r="ED39" s="63"/>
      <c r="EE39" s="48"/>
      <c r="EF39" s="48"/>
      <c r="EG39" s="48"/>
      <c r="EH39" s="48"/>
      <c r="EI39" s="51"/>
      <c r="EJ39" s="48"/>
      <c r="EK39" s="52"/>
      <c r="EL39" s="52"/>
      <c r="EM39" s="177"/>
      <c r="EN39" s="52"/>
      <c r="EO39" s="52"/>
      <c r="EP39" s="52"/>
      <c r="EQ39" s="100"/>
      <c r="ER39" s="173"/>
      <c r="ES39" s="171">
        <f t="shared" si="32"/>
        <v>0</v>
      </c>
      <c r="ET39" s="171"/>
      <c r="EU39" s="18"/>
      <c r="EV39" s="171"/>
      <c r="EW39" s="18"/>
      <c r="EX39" s="18"/>
      <c r="EY39" s="18"/>
      <c r="EZ39" s="171"/>
      <c r="FA39" s="171"/>
      <c r="FB39" s="171"/>
      <c r="FC39" s="171"/>
      <c r="FD39" s="18"/>
      <c r="FE39" s="171"/>
      <c r="FF39" s="171"/>
      <c r="FG39" s="171"/>
      <c r="FH39" s="171"/>
      <c r="FI39" s="171"/>
      <c r="FJ39" s="171"/>
      <c r="FK39" s="171"/>
      <c r="FL39" s="171"/>
      <c r="FM39" s="171"/>
      <c r="FN39" s="171"/>
      <c r="FO39" s="171"/>
      <c r="FP39" s="18"/>
      <c r="FQ39" s="171"/>
      <c r="FS39" s="171"/>
      <c r="FU39" s="171"/>
      <c r="FV39" s="171"/>
      <c r="FW39" s="171"/>
      <c r="FX39" s="171"/>
    </row>
    <row r="40" spans="1:180" x14ac:dyDescent="0.15">
      <c r="A40" s="49">
        <v>1000021</v>
      </c>
      <c r="B40" s="95"/>
      <c r="C40" s="187" t="str">
        <f>IF(A40="","",DBCS(VLOOKUP(A40,入力シート!A:E,3,FALSE)))</f>
        <v/>
      </c>
      <c r="D40" s="188"/>
      <c r="E40" s="188"/>
      <c r="F40" s="185"/>
      <c r="G40" s="156"/>
      <c r="H40" s="187"/>
      <c r="I40" s="189"/>
      <c r="J40" s="187"/>
      <c r="K40" s="189"/>
      <c r="L40" s="173"/>
      <c r="M40" s="174"/>
      <c r="N40" s="189"/>
      <c r="O40" s="156"/>
      <c r="P40" s="176"/>
      <c r="Q40" s="184"/>
      <c r="R40" s="189"/>
      <c r="S40" s="186"/>
      <c r="T40" s="189"/>
      <c r="U40" s="101"/>
      <c r="V40" s="63"/>
      <c r="W40" s="51"/>
      <c r="X40" s="63"/>
      <c r="Y40" s="51"/>
      <c r="Z40" s="63"/>
      <c r="AA40" s="51"/>
      <c r="AB40" s="48"/>
      <c r="AC40" s="176"/>
      <c r="AD40" s="47"/>
      <c r="AE40" s="52"/>
      <c r="AF40" s="52"/>
      <c r="AG40" s="177"/>
      <c r="AH40" s="47"/>
      <c r="AI40" s="48"/>
      <c r="AJ40" s="48"/>
      <c r="AK40" s="51"/>
      <c r="AL40" s="48"/>
      <c r="AM40" s="48"/>
      <c r="AN40" s="48"/>
      <c r="AO40" s="48"/>
      <c r="AP40" s="47"/>
      <c r="AQ40" s="52"/>
      <c r="AR40" s="64"/>
      <c r="AS40" s="52"/>
      <c r="AT40" s="62"/>
      <c r="AU40" s="52"/>
      <c r="AV40" s="64"/>
      <c r="AW40" s="64"/>
      <c r="AX40" s="64"/>
      <c r="AY40" s="162"/>
      <c r="AZ40" s="127"/>
      <c r="BA40" s="48"/>
      <c r="BB40" s="52"/>
      <c r="BC40" s="52"/>
      <c r="BD40" s="52"/>
      <c r="BE40" s="52"/>
      <c r="BF40" s="177"/>
      <c r="BG40" s="101"/>
      <c r="BH40" s="177"/>
      <c r="BI40" s="48"/>
      <c r="BJ40" s="52"/>
      <c r="BK40" s="52"/>
      <c r="BL40" s="52"/>
      <c r="BM40" s="52"/>
      <c r="BN40" s="177"/>
      <c r="BO40" s="52"/>
      <c r="BP40" s="52"/>
      <c r="BQ40" s="52"/>
      <c r="BR40" s="177"/>
      <c r="BS40" s="52"/>
      <c r="BT40" s="52"/>
      <c r="BU40" s="52"/>
      <c r="BV40" s="177"/>
      <c r="BW40" s="124"/>
      <c r="BX40" s="101"/>
      <c r="BY40" s="100"/>
      <c r="BZ40" s="100"/>
      <c r="CA40" s="100"/>
      <c r="CB40" s="100"/>
      <c r="CC40" s="100"/>
      <c r="CD40" s="130"/>
      <c r="CE40" s="63"/>
      <c r="CF40" s="64"/>
      <c r="CG40" s="64"/>
      <c r="CH40" s="64"/>
      <c r="CI40" s="64"/>
      <c r="CJ40" s="177"/>
      <c r="CK40" s="101"/>
      <c r="CL40" s="177"/>
      <c r="CM40" s="52"/>
      <c r="CN40" s="52"/>
      <c r="CO40" s="52"/>
      <c r="CP40" s="52"/>
      <c r="CQ40" s="52"/>
      <c r="CR40" s="177"/>
      <c r="CS40" s="52"/>
      <c r="CT40" s="52"/>
      <c r="CU40" s="52"/>
      <c r="CV40" s="177"/>
      <c r="CW40" s="52"/>
      <c r="CX40" s="52"/>
      <c r="CY40" s="52"/>
      <c r="CZ40" s="177"/>
      <c r="DA40" s="124"/>
      <c r="DB40" s="100"/>
      <c r="DC40" s="100"/>
      <c r="DD40" s="100"/>
      <c r="DE40" s="188"/>
      <c r="DF40" s="185"/>
      <c r="DG40" s="100"/>
      <c r="DH40" s="100"/>
      <c r="DI40" s="100"/>
      <c r="DJ40" s="100"/>
      <c r="DK40" s="188"/>
      <c r="DL40" s="188"/>
      <c r="DM40" s="188"/>
      <c r="DN40" s="189"/>
      <c r="DO40" s="63"/>
      <c r="DP40" s="48"/>
      <c r="DQ40" s="48"/>
      <c r="DR40" s="48"/>
      <c r="DS40" s="48"/>
      <c r="DT40" s="51"/>
      <c r="DU40" s="48"/>
      <c r="DV40" s="52"/>
      <c r="DW40" s="52"/>
      <c r="DX40" s="177"/>
      <c r="DY40" s="52"/>
      <c r="DZ40" s="52"/>
      <c r="EA40" s="52"/>
      <c r="EB40" s="177"/>
      <c r="EC40" s="173"/>
      <c r="ED40" s="63"/>
      <c r="EE40" s="48"/>
      <c r="EF40" s="48"/>
      <c r="EG40" s="48"/>
      <c r="EH40" s="48"/>
      <c r="EI40" s="51"/>
      <c r="EJ40" s="48"/>
      <c r="EK40" s="52"/>
      <c r="EL40" s="52"/>
      <c r="EM40" s="177"/>
      <c r="EN40" s="52"/>
      <c r="EO40" s="52"/>
      <c r="EP40" s="52"/>
      <c r="EQ40" s="100"/>
      <c r="ER40" s="173"/>
      <c r="ES40" s="171">
        <f t="shared" si="32"/>
        <v>0</v>
      </c>
      <c r="ET40" s="171"/>
      <c r="EU40" s="18"/>
      <c r="EV40" s="171"/>
      <c r="EW40" s="18"/>
      <c r="EX40" s="18"/>
      <c r="EY40" s="18"/>
      <c r="EZ40" s="171"/>
      <c r="FA40" s="171"/>
      <c r="FB40" s="171"/>
      <c r="FC40" s="171"/>
      <c r="FD40" s="18"/>
      <c r="FE40" s="171"/>
      <c r="FF40" s="171"/>
      <c r="FG40" s="171"/>
      <c r="FH40" s="171"/>
      <c r="FI40" s="171"/>
      <c r="FJ40" s="171"/>
      <c r="FK40" s="171"/>
      <c r="FL40" s="171"/>
      <c r="FM40" s="171"/>
      <c r="FN40" s="171"/>
      <c r="FO40" s="171"/>
      <c r="FP40" s="18"/>
      <c r="FQ40" s="171"/>
      <c r="FS40" s="171"/>
      <c r="FU40" s="171"/>
      <c r="FV40" s="171"/>
      <c r="FW40" s="171"/>
      <c r="FX40" s="171"/>
    </row>
    <row r="41" spans="1:180" x14ac:dyDescent="0.15">
      <c r="A41" s="49">
        <v>1000022</v>
      </c>
      <c r="B41" s="95"/>
      <c r="C41" s="187" t="str">
        <f>IF(A41="","",DBCS(VLOOKUP(A41,入力シート!A:E,3,FALSE)))</f>
        <v/>
      </c>
      <c r="D41" s="188"/>
      <c r="E41" s="188"/>
      <c r="F41" s="185"/>
      <c r="G41" s="156"/>
      <c r="H41" s="187"/>
      <c r="I41" s="189"/>
      <c r="J41" s="187"/>
      <c r="K41" s="189"/>
      <c r="L41" s="173"/>
      <c r="M41" s="174"/>
      <c r="N41" s="189"/>
      <c r="O41" s="156"/>
      <c r="P41" s="176"/>
      <c r="Q41" s="184"/>
      <c r="R41" s="189"/>
      <c r="S41" s="186"/>
      <c r="T41" s="189"/>
      <c r="U41" s="101"/>
      <c r="V41" s="63"/>
      <c r="W41" s="51"/>
      <c r="X41" s="63"/>
      <c r="Y41" s="51"/>
      <c r="Z41" s="63"/>
      <c r="AA41" s="51"/>
      <c r="AB41" s="48"/>
      <c r="AC41" s="176"/>
      <c r="AD41" s="47"/>
      <c r="AE41" s="52"/>
      <c r="AF41" s="52"/>
      <c r="AG41" s="177"/>
      <c r="AH41" s="47"/>
      <c r="AI41" s="48"/>
      <c r="AJ41" s="48"/>
      <c r="AK41" s="51"/>
      <c r="AL41" s="48"/>
      <c r="AM41" s="48"/>
      <c r="AN41" s="48"/>
      <c r="AO41" s="48"/>
      <c r="AP41" s="47"/>
      <c r="AQ41" s="52"/>
      <c r="AR41" s="64"/>
      <c r="AS41" s="52"/>
      <c r="AT41" s="62"/>
      <c r="AU41" s="52"/>
      <c r="AV41" s="64"/>
      <c r="AW41" s="64"/>
      <c r="AX41" s="64"/>
      <c r="AY41" s="162"/>
      <c r="AZ41" s="127"/>
      <c r="BA41" s="48"/>
      <c r="BB41" s="52"/>
      <c r="BC41" s="52"/>
      <c r="BD41" s="52"/>
      <c r="BE41" s="52"/>
      <c r="BF41" s="177"/>
      <c r="BG41" s="101"/>
      <c r="BH41" s="177"/>
      <c r="BI41" s="48"/>
      <c r="BJ41" s="52"/>
      <c r="BK41" s="52"/>
      <c r="BL41" s="52"/>
      <c r="BM41" s="52"/>
      <c r="BN41" s="177"/>
      <c r="BO41" s="52"/>
      <c r="BP41" s="52"/>
      <c r="BQ41" s="52"/>
      <c r="BR41" s="177"/>
      <c r="BS41" s="52"/>
      <c r="BT41" s="52"/>
      <c r="BU41" s="52"/>
      <c r="BV41" s="177"/>
      <c r="BW41" s="124"/>
      <c r="BX41" s="101"/>
      <c r="BY41" s="100"/>
      <c r="BZ41" s="100"/>
      <c r="CA41" s="100"/>
      <c r="CB41" s="100"/>
      <c r="CC41" s="100"/>
      <c r="CD41" s="130"/>
      <c r="CE41" s="63"/>
      <c r="CF41" s="64"/>
      <c r="CG41" s="64"/>
      <c r="CH41" s="64"/>
      <c r="CI41" s="64"/>
      <c r="CJ41" s="177"/>
      <c r="CK41" s="101"/>
      <c r="CL41" s="177"/>
      <c r="CM41" s="52"/>
      <c r="CN41" s="52"/>
      <c r="CO41" s="52"/>
      <c r="CP41" s="52"/>
      <c r="CQ41" s="52"/>
      <c r="CR41" s="177"/>
      <c r="CS41" s="52"/>
      <c r="CT41" s="52"/>
      <c r="CU41" s="52"/>
      <c r="CV41" s="177"/>
      <c r="CW41" s="52"/>
      <c r="CX41" s="52"/>
      <c r="CY41" s="52"/>
      <c r="CZ41" s="177"/>
      <c r="DA41" s="124"/>
      <c r="DB41" s="100"/>
      <c r="DC41" s="100"/>
      <c r="DD41" s="100"/>
      <c r="DE41" s="188"/>
      <c r="DF41" s="185"/>
      <c r="DG41" s="100"/>
      <c r="DH41" s="100"/>
      <c r="DI41" s="100"/>
      <c r="DJ41" s="100"/>
      <c r="DK41" s="188"/>
      <c r="DL41" s="188"/>
      <c r="DM41" s="188"/>
      <c r="DN41" s="189"/>
      <c r="DO41" s="63"/>
      <c r="DP41" s="48"/>
      <c r="DQ41" s="48"/>
      <c r="DR41" s="48"/>
      <c r="DS41" s="48"/>
      <c r="DT41" s="51"/>
      <c r="DU41" s="48"/>
      <c r="DV41" s="52"/>
      <c r="DW41" s="52"/>
      <c r="DX41" s="177"/>
      <c r="DY41" s="52"/>
      <c r="DZ41" s="52"/>
      <c r="EA41" s="52"/>
      <c r="EB41" s="177"/>
      <c r="EC41" s="173"/>
      <c r="ED41" s="63"/>
      <c r="EE41" s="48"/>
      <c r="EF41" s="48"/>
      <c r="EG41" s="48"/>
      <c r="EH41" s="48"/>
      <c r="EI41" s="51"/>
      <c r="EJ41" s="48"/>
      <c r="EK41" s="52"/>
      <c r="EL41" s="52"/>
      <c r="EM41" s="177"/>
      <c r="EN41" s="52"/>
      <c r="EO41" s="52"/>
      <c r="EP41" s="52"/>
      <c r="EQ41" s="100"/>
      <c r="ER41" s="173"/>
      <c r="ES41" s="171">
        <f t="shared" si="32"/>
        <v>0</v>
      </c>
      <c r="ET41" s="171"/>
      <c r="EU41" s="18"/>
      <c r="EV41" s="171"/>
      <c r="EW41" s="18"/>
      <c r="EX41" s="18"/>
      <c r="EY41" s="18"/>
      <c r="EZ41" s="171"/>
      <c r="FA41" s="171"/>
      <c r="FB41" s="171"/>
      <c r="FC41" s="171"/>
      <c r="FD41" s="18"/>
      <c r="FE41" s="171"/>
      <c r="FF41" s="171"/>
      <c r="FG41" s="171"/>
      <c r="FH41" s="171"/>
      <c r="FI41" s="171"/>
      <c r="FJ41" s="171"/>
      <c r="FK41" s="171"/>
      <c r="FL41" s="171"/>
      <c r="FM41" s="171"/>
      <c r="FN41" s="171"/>
      <c r="FO41" s="171"/>
      <c r="FP41" s="18"/>
      <c r="FQ41" s="171"/>
      <c r="FS41" s="171"/>
      <c r="FU41" s="171"/>
      <c r="FV41" s="171"/>
      <c r="FW41" s="171"/>
      <c r="FX41" s="171"/>
    </row>
    <row r="42" spans="1:180" x14ac:dyDescent="0.15">
      <c r="A42" s="49">
        <v>1000023</v>
      </c>
      <c r="B42" s="95"/>
      <c r="C42" s="187" t="str">
        <f>IF(A42="","",DBCS(VLOOKUP(A42,入力シート!A:E,3,FALSE)))</f>
        <v/>
      </c>
      <c r="D42" s="188"/>
      <c r="E42" s="188"/>
      <c r="F42" s="185"/>
      <c r="G42" s="156"/>
      <c r="H42" s="187"/>
      <c r="I42" s="189"/>
      <c r="J42" s="187"/>
      <c r="K42" s="189"/>
      <c r="L42" s="173"/>
      <c r="M42" s="174"/>
      <c r="N42" s="189"/>
      <c r="O42" s="156"/>
      <c r="P42" s="176"/>
      <c r="Q42" s="184"/>
      <c r="R42" s="189"/>
      <c r="S42" s="186"/>
      <c r="T42" s="189"/>
      <c r="U42" s="101"/>
      <c r="V42" s="63"/>
      <c r="W42" s="51"/>
      <c r="X42" s="63"/>
      <c r="Y42" s="51"/>
      <c r="Z42" s="63"/>
      <c r="AA42" s="51"/>
      <c r="AB42" s="48"/>
      <c r="AC42" s="176"/>
      <c r="AD42" s="47"/>
      <c r="AE42" s="52"/>
      <c r="AF42" s="52"/>
      <c r="AG42" s="177"/>
      <c r="AH42" s="47"/>
      <c r="AI42" s="48"/>
      <c r="AJ42" s="48"/>
      <c r="AK42" s="51"/>
      <c r="AL42" s="48"/>
      <c r="AM42" s="48"/>
      <c r="AN42" s="48"/>
      <c r="AO42" s="48"/>
      <c r="AP42" s="47"/>
      <c r="AQ42" s="52"/>
      <c r="AR42" s="64"/>
      <c r="AS42" s="52"/>
      <c r="AT42" s="62"/>
      <c r="AU42" s="52"/>
      <c r="AV42" s="64"/>
      <c r="AW42" s="64"/>
      <c r="AX42" s="64"/>
      <c r="AY42" s="162"/>
      <c r="AZ42" s="127"/>
      <c r="BA42" s="48"/>
      <c r="BB42" s="52"/>
      <c r="BC42" s="52"/>
      <c r="BD42" s="52"/>
      <c r="BE42" s="52"/>
      <c r="BF42" s="177"/>
      <c r="BG42" s="101"/>
      <c r="BH42" s="177"/>
      <c r="BI42" s="48"/>
      <c r="BJ42" s="52"/>
      <c r="BK42" s="52"/>
      <c r="BL42" s="52"/>
      <c r="BM42" s="52"/>
      <c r="BN42" s="177"/>
      <c r="BO42" s="52"/>
      <c r="BP42" s="52"/>
      <c r="BQ42" s="52"/>
      <c r="BR42" s="177"/>
      <c r="BS42" s="52"/>
      <c r="BT42" s="52"/>
      <c r="BU42" s="52"/>
      <c r="BV42" s="177"/>
      <c r="BW42" s="124"/>
      <c r="BX42" s="101"/>
      <c r="BY42" s="100"/>
      <c r="BZ42" s="100"/>
      <c r="CA42" s="100"/>
      <c r="CB42" s="100"/>
      <c r="CC42" s="100"/>
      <c r="CD42" s="130"/>
      <c r="CE42" s="63"/>
      <c r="CF42" s="64"/>
      <c r="CG42" s="64"/>
      <c r="CH42" s="64"/>
      <c r="CI42" s="64"/>
      <c r="CJ42" s="177"/>
      <c r="CK42" s="101"/>
      <c r="CL42" s="177"/>
      <c r="CM42" s="52"/>
      <c r="CN42" s="52"/>
      <c r="CO42" s="52"/>
      <c r="CP42" s="52"/>
      <c r="CQ42" s="52"/>
      <c r="CR42" s="177"/>
      <c r="CS42" s="52"/>
      <c r="CT42" s="52"/>
      <c r="CU42" s="52"/>
      <c r="CV42" s="177"/>
      <c r="CW42" s="52"/>
      <c r="CX42" s="52"/>
      <c r="CY42" s="52"/>
      <c r="CZ42" s="177"/>
      <c r="DA42" s="124"/>
      <c r="DB42" s="100"/>
      <c r="DC42" s="100"/>
      <c r="DD42" s="100"/>
      <c r="DE42" s="188"/>
      <c r="DF42" s="185"/>
      <c r="DG42" s="100"/>
      <c r="DH42" s="100"/>
      <c r="DI42" s="100"/>
      <c r="DJ42" s="100"/>
      <c r="DK42" s="188"/>
      <c r="DL42" s="188"/>
      <c r="DM42" s="188"/>
      <c r="DN42" s="189"/>
      <c r="DO42" s="63"/>
      <c r="DP42" s="48"/>
      <c r="DQ42" s="48"/>
      <c r="DR42" s="48"/>
      <c r="DS42" s="48"/>
      <c r="DT42" s="51"/>
      <c r="DU42" s="48"/>
      <c r="DV42" s="52"/>
      <c r="DW42" s="52"/>
      <c r="DX42" s="177"/>
      <c r="DY42" s="52"/>
      <c r="DZ42" s="52"/>
      <c r="EA42" s="52"/>
      <c r="EB42" s="177"/>
      <c r="EC42" s="173"/>
      <c r="ED42" s="63"/>
      <c r="EE42" s="48"/>
      <c r="EF42" s="48"/>
      <c r="EG42" s="48"/>
      <c r="EH42" s="48"/>
      <c r="EI42" s="51"/>
      <c r="EJ42" s="48"/>
      <c r="EK42" s="52"/>
      <c r="EL42" s="52"/>
      <c r="EM42" s="177"/>
      <c r="EN42" s="52"/>
      <c r="EO42" s="52"/>
      <c r="EP42" s="52"/>
      <c r="EQ42" s="100"/>
      <c r="ER42" s="173"/>
      <c r="ES42" s="171">
        <f t="shared" si="32"/>
        <v>0</v>
      </c>
      <c r="ET42" s="171"/>
      <c r="EU42" s="18"/>
      <c r="EV42" s="171"/>
      <c r="EW42" s="18"/>
      <c r="EX42" s="18"/>
      <c r="EY42" s="18"/>
      <c r="EZ42" s="171"/>
      <c r="FA42" s="171"/>
      <c r="FB42" s="171"/>
      <c r="FC42" s="171"/>
      <c r="FD42" s="18"/>
      <c r="FE42" s="171"/>
      <c r="FF42" s="171"/>
      <c r="FG42" s="171"/>
      <c r="FH42" s="171"/>
      <c r="FI42" s="171"/>
      <c r="FJ42" s="171"/>
      <c r="FK42" s="171"/>
      <c r="FL42" s="171"/>
      <c r="FM42" s="171"/>
      <c r="FN42" s="171"/>
      <c r="FO42" s="171"/>
      <c r="FP42" s="18"/>
      <c r="FQ42" s="171"/>
      <c r="FS42" s="171"/>
      <c r="FU42" s="171"/>
      <c r="FV42" s="171"/>
      <c r="FW42" s="171"/>
      <c r="FX42" s="171"/>
    </row>
    <row r="43" spans="1:180" x14ac:dyDescent="0.15">
      <c r="A43" s="49">
        <v>1000024</v>
      </c>
      <c r="B43" s="95"/>
      <c r="C43" s="187" t="str">
        <f>IF(A43="","",DBCS(VLOOKUP(A43,入力シート!A:E,3,FALSE)))</f>
        <v/>
      </c>
      <c r="D43" s="188"/>
      <c r="E43" s="188"/>
      <c r="F43" s="185"/>
      <c r="G43" s="156"/>
      <c r="H43" s="187"/>
      <c r="I43" s="189"/>
      <c r="J43" s="187"/>
      <c r="K43" s="189"/>
      <c r="L43" s="173"/>
      <c r="M43" s="174"/>
      <c r="N43" s="189"/>
      <c r="O43" s="156"/>
      <c r="P43" s="176"/>
      <c r="Q43" s="184"/>
      <c r="R43" s="189"/>
      <c r="S43" s="186"/>
      <c r="T43" s="189"/>
      <c r="U43" s="101"/>
      <c r="V43" s="63"/>
      <c r="W43" s="51"/>
      <c r="X43" s="63"/>
      <c r="Y43" s="51"/>
      <c r="Z43" s="63"/>
      <c r="AA43" s="51"/>
      <c r="AB43" s="48"/>
      <c r="AC43" s="176"/>
      <c r="AD43" s="47"/>
      <c r="AE43" s="52"/>
      <c r="AF43" s="52"/>
      <c r="AG43" s="177"/>
      <c r="AH43" s="47"/>
      <c r="AI43" s="48"/>
      <c r="AJ43" s="48"/>
      <c r="AK43" s="51"/>
      <c r="AL43" s="48"/>
      <c r="AM43" s="48"/>
      <c r="AN43" s="48"/>
      <c r="AO43" s="48"/>
      <c r="AP43" s="47"/>
      <c r="AQ43" s="52"/>
      <c r="AR43" s="64"/>
      <c r="AS43" s="52"/>
      <c r="AT43" s="62"/>
      <c r="AU43" s="52"/>
      <c r="AV43" s="64"/>
      <c r="AW43" s="64"/>
      <c r="AX43" s="64"/>
      <c r="AY43" s="162"/>
      <c r="AZ43" s="127"/>
      <c r="BA43" s="48"/>
      <c r="BB43" s="52"/>
      <c r="BC43" s="52"/>
      <c r="BD43" s="52"/>
      <c r="BE43" s="52"/>
      <c r="BF43" s="177"/>
      <c r="BG43" s="101"/>
      <c r="BH43" s="177"/>
      <c r="BI43" s="48"/>
      <c r="BJ43" s="52"/>
      <c r="BK43" s="52"/>
      <c r="BL43" s="52"/>
      <c r="BM43" s="52"/>
      <c r="BN43" s="177"/>
      <c r="BO43" s="52"/>
      <c r="BP43" s="52"/>
      <c r="BQ43" s="52"/>
      <c r="BR43" s="177"/>
      <c r="BS43" s="52"/>
      <c r="BT43" s="52"/>
      <c r="BU43" s="52"/>
      <c r="BV43" s="177"/>
      <c r="BW43" s="124"/>
      <c r="BX43" s="101"/>
      <c r="BY43" s="100"/>
      <c r="BZ43" s="100"/>
      <c r="CA43" s="100"/>
      <c r="CB43" s="100"/>
      <c r="CC43" s="100"/>
      <c r="CD43" s="130"/>
      <c r="CE43" s="63"/>
      <c r="CF43" s="64"/>
      <c r="CG43" s="64"/>
      <c r="CH43" s="64"/>
      <c r="CI43" s="64"/>
      <c r="CJ43" s="177"/>
      <c r="CK43" s="101"/>
      <c r="CL43" s="177"/>
      <c r="CM43" s="52"/>
      <c r="CN43" s="52"/>
      <c r="CO43" s="52"/>
      <c r="CP43" s="52"/>
      <c r="CQ43" s="52"/>
      <c r="CR43" s="177"/>
      <c r="CS43" s="52"/>
      <c r="CT43" s="52"/>
      <c r="CU43" s="52"/>
      <c r="CV43" s="177"/>
      <c r="CW43" s="52"/>
      <c r="CX43" s="52"/>
      <c r="CY43" s="52"/>
      <c r="CZ43" s="177"/>
      <c r="DA43" s="124"/>
      <c r="DB43" s="100"/>
      <c r="DC43" s="100"/>
      <c r="DD43" s="100"/>
      <c r="DE43" s="188"/>
      <c r="DF43" s="185"/>
      <c r="DG43" s="100"/>
      <c r="DH43" s="100"/>
      <c r="DI43" s="100"/>
      <c r="DJ43" s="100"/>
      <c r="DK43" s="188"/>
      <c r="DL43" s="188"/>
      <c r="DM43" s="188"/>
      <c r="DN43" s="189"/>
      <c r="DO43" s="63"/>
      <c r="DP43" s="48"/>
      <c r="DQ43" s="48"/>
      <c r="DR43" s="48"/>
      <c r="DS43" s="48"/>
      <c r="DT43" s="51"/>
      <c r="DU43" s="48"/>
      <c r="DV43" s="52"/>
      <c r="DW43" s="52"/>
      <c r="DX43" s="177"/>
      <c r="DY43" s="52"/>
      <c r="DZ43" s="52"/>
      <c r="EA43" s="52"/>
      <c r="EB43" s="177"/>
      <c r="EC43" s="173"/>
      <c r="ED43" s="63"/>
      <c r="EE43" s="48"/>
      <c r="EF43" s="48"/>
      <c r="EG43" s="48"/>
      <c r="EH43" s="48"/>
      <c r="EI43" s="51"/>
      <c r="EJ43" s="48"/>
      <c r="EK43" s="52"/>
      <c r="EL43" s="52"/>
      <c r="EM43" s="177"/>
      <c r="EN43" s="52"/>
      <c r="EO43" s="52"/>
      <c r="EP43" s="52"/>
      <c r="EQ43" s="100"/>
      <c r="ER43" s="173"/>
      <c r="ES43" s="171">
        <f t="shared" si="32"/>
        <v>0</v>
      </c>
      <c r="ET43" s="171"/>
      <c r="EU43" s="18"/>
      <c r="EV43" s="171"/>
      <c r="EW43" s="18"/>
      <c r="EX43" s="18"/>
      <c r="EY43" s="18"/>
      <c r="EZ43" s="171"/>
      <c r="FA43" s="171"/>
      <c r="FB43" s="171"/>
      <c r="FC43" s="171"/>
      <c r="FD43" s="18"/>
      <c r="FE43" s="171"/>
      <c r="FF43" s="171"/>
      <c r="FG43" s="171"/>
      <c r="FH43" s="171"/>
      <c r="FI43" s="171"/>
      <c r="FJ43" s="171"/>
      <c r="FK43" s="171"/>
      <c r="FL43" s="171"/>
      <c r="FM43" s="171"/>
      <c r="FN43" s="171"/>
      <c r="FO43" s="171"/>
      <c r="FP43" s="18"/>
      <c r="FQ43" s="171"/>
      <c r="FS43" s="171"/>
      <c r="FU43" s="171"/>
      <c r="FV43" s="171"/>
      <c r="FW43" s="171"/>
      <c r="FX43" s="171"/>
    </row>
    <row r="44" spans="1:180" x14ac:dyDescent="0.15">
      <c r="A44" s="49">
        <v>1000025</v>
      </c>
      <c r="B44" s="95"/>
      <c r="C44" s="187" t="str">
        <f>IF(A44="","",DBCS(VLOOKUP(A44,入力シート!A:E,3,FALSE)))</f>
        <v/>
      </c>
      <c r="D44" s="188"/>
      <c r="E44" s="188"/>
      <c r="F44" s="185"/>
      <c r="G44" s="156"/>
      <c r="H44" s="187"/>
      <c r="I44" s="189"/>
      <c r="J44" s="187"/>
      <c r="K44" s="189"/>
      <c r="L44" s="173"/>
      <c r="M44" s="174"/>
      <c r="N44" s="189"/>
      <c r="O44" s="156"/>
      <c r="P44" s="176"/>
      <c r="Q44" s="184"/>
      <c r="R44" s="189"/>
      <c r="S44" s="186"/>
      <c r="T44" s="189"/>
      <c r="U44" s="101"/>
      <c r="V44" s="63"/>
      <c r="W44" s="51"/>
      <c r="X44" s="63"/>
      <c r="Y44" s="51"/>
      <c r="Z44" s="63"/>
      <c r="AA44" s="51"/>
      <c r="AB44" s="48"/>
      <c r="AC44" s="176"/>
      <c r="AD44" s="47"/>
      <c r="AE44" s="52"/>
      <c r="AF44" s="52"/>
      <c r="AG44" s="177"/>
      <c r="AH44" s="47"/>
      <c r="AI44" s="48"/>
      <c r="AJ44" s="48"/>
      <c r="AK44" s="51"/>
      <c r="AL44" s="48"/>
      <c r="AM44" s="48"/>
      <c r="AN44" s="48"/>
      <c r="AO44" s="48"/>
      <c r="AP44" s="47"/>
      <c r="AQ44" s="52"/>
      <c r="AR44" s="64"/>
      <c r="AS44" s="52"/>
      <c r="AT44" s="62"/>
      <c r="AU44" s="52"/>
      <c r="AV44" s="64"/>
      <c r="AW44" s="64"/>
      <c r="AX44" s="64"/>
      <c r="AY44" s="162"/>
      <c r="AZ44" s="127"/>
      <c r="BA44" s="48"/>
      <c r="BB44" s="52"/>
      <c r="BC44" s="52"/>
      <c r="BD44" s="52"/>
      <c r="BE44" s="52"/>
      <c r="BF44" s="177"/>
      <c r="BG44" s="101"/>
      <c r="BH44" s="177"/>
      <c r="BI44" s="48"/>
      <c r="BJ44" s="52"/>
      <c r="BK44" s="52"/>
      <c r="BL44" s="52"/>
      <c r="BM44" s="52"/>
      <c r="BN44" s="177"/>
      <c r="BO44" s="52"/>
      <c r="BP44" s="52"/>
      <c r="BQ44" s="52"/>
      <c r="BR44" s="177"/>
      <c r="BS44" s="52"/>
      <c r="BT44" s="52"/>
      <c r="BU44" s="52"/>
      <c r="BV44" s="177"/>
      <c r="BW44" s="124"/>
      <c r="BX44" s="101"/>
      <c r="BY44" s="100"/>
      <c r="BZ44" s="100"/>
      <c r="CA44" s="100"/>
      <c r="CB44" s="100"/>
      <c r="CC44" s="100"/>
      <c r="CD44" s="130"/>
      <c r="CE44" s="63"/>
      <c r="CF44" s="64"/>
      <c r="CG44" s="64"/>
      <c r="CH44" s="64"/>
      <c r="CI44" s="64"/>
      <c r="CJ44" s="177"/>
      <c r="CK44" s="101"/>
      <c r="CL44" s="177"/>
      <c r="CM44" s="52"/>
      <c r="CN44" s="52"/>
      <c r="CO44" s="52"/>
      <c r="CP44" s="52"/>
      <c r="CQ44" s="52"/>
      <c r="CR44" s="177"/>
      <c r="CS44" s="52"/>
      <c r="CT44" s="52"/>
      <c r="CU44" s="52"/>
      <c r="CV44" s="177"/>
      <c r="CW44" s="52"/>
      <c r="CX44" s="52"/>
      <c r="CY44" s="52"/>
      <c r="CZ44" s="177"/>
      <c r="DA44" s="124"/>
      <c r="DB44" s="100"/>
      <c r="DC44" s="100"/>
      <c r="DD44" s="100"/>
      <c r="DE44" s="188"/>
      <c r="DF44" s="185"/>
      <c r="DG44" s="100"/>
      <c r="DH44" s="100"/>
      <c r="DI44" s="100"/>
      <c r="DJ44" s="100"/>
      <c r="DK44" s="188"/>
      <c r="DL44" s="188"/>
      <c r="DM44" s="188"/>
      <c r="DN44" s="189"/>
      <c r="DO44" s="63"/>
      <c r="DP44" s="48"/>
      <c r="DQ44" s="48"/>
      <c r="DR44" s="48"/>
      <c r="DS44" s="48"/>
      <c r="DT44" s="51"/>
      <c r="DU44" s="48"/>
      <c r="DV44" s="52"/>
      <c r="DW44" s="52"/>
      <c r="DX44" s="177"/>
      <c r="DY44" s="52"/>
      <c r="DZ44" s="52"/>
      <c r="EA44" s="52"/>
      <c r="EB44" s="177"/>
      <c r="EC44" s="173"/>
      <c r="ED44" s="63"/>
      <c r="EE44" s="48"/>
      <c r="EF44" s="48"/>
      <c r="EG44" s="48"/>
      <c r="EH44" s="48"/>
      <c r="EI44" s="51"/>
      <c r="EJ44" s="48"/>
      <c r="EK44" s="52"/>
      <c r="EL44" s="52"/>
      <c r="EM44" s="177"/>
      <c r="EN44" s="52"/>
      <c r="EO44" s="52"/>
      <c r="EP44" s="52"/>
      <c r="EQ44" s="100"/>
      <c r="ER44" s="173"/>
      <c r="ES44" s="171">
        <f t="shared" si="32"/>
        <v>0</v>
      </c>
      <c r="ET44" s="171"/>
      <c r="EU44" s="18"/>
      <c r="EV44" s="171"/>
      <c r="EW44" s="18"/>
      <c r="EX44" s="18"/>
      <c r="EY44" s="18"/>
      <c r="EZ44" s="171"/>
      <c r="FA44" s="171"/>
      <c r="FB44" s="171"/>
      <c r="FC44" s="171"/>
      <c r="FD44" s="18"/>
      <c r="FE44" s="171"/>
      <c r="FF44" s="171"/>
      <c r="FG44" s="171"/>
      <c r="FH44" s="171"/>
      <c r="FI44" s="171"/>
      <c r="FJ44" s="171"/>
      <c r="FK44" s="171"/>
      <c r="FL44" s="171"/>
      <c r="FM44" s="171"/>
      <c r="FN44" s="171"/>
      <c r="FO44" s="171"/>
      <c r="FP44" s="18"/>
      <c r="FQ44" s="171"/>
      <c r="FS44" s="171"/>
      <c r="FU44" s="171"/>
      <c r="FV44" s="171"/>
      <c r="FW44" s="171"/>
      <c r="FX44" s="171"/>
    </row>
    <row r="45" spans="1:180" x14ac:dyDescent="0.15">
      <c r="A45" s="49">
        <v>1000026</v>
      </c>
      <c r="B45" s="95"/>
      <c r="C45" s="187" t="str">
        <f>IF(A45="","",DBCS(VLOOKUP(A45,入力シート!A:E,3,FALSE)))</f>
        <v/>
      </c>
      <c r="D45" s="188"/>
      <c r="E45" s="188"/>
      <c r="F45" s="185"/>
      <c r="G45" s="156"/>
      <c r="H45" s="187"/>
      <c r="I45" s="189"/>
      <c r="J45" s="187"/>
      <c r="K45" s="189"/>
      <c r="L45" s="173"/>
      <c r="M45" s="174"/>
      <c r="N45" s="189"/>
      <c r="O45" s="156"/>
      <c r="P45" s="176"/>
      <c r="Q45" s="184"/>
      <c r="R45" s="189"/>
      <c r="S45" s="186"/>
      <c r="T45" s="189"/>
      <c r="U45" s="101"/>
      <c r="V45" s="63"/>
      <c r="W45" s="51"/>
      <c r="X45" s="63"/>
      <c r="Y45" s="51"/>
      <c r="Z45" s="63"/>
      <c r="AA45" s="51"/>
      <c r="AB45" s="48"/>
      <c r="AC45" s="176"/>
      <c r="AD45" s="47"/>
      <c r="AE45" s="52"/>
      <c r="AF45" s="52"/>
      <c r="AG45" s="177"/>
      <c r="AH45" s="47"/>
      <c r="AI45" s="48"/>
      <c r="AJ45" s="48"/>
      <c r="AK45" s="51"/>
      <c r="AL45" s="48"/>
      <c r="AM45" s="48"/>
      <c r="AN45" s="48"/>
      <c r="AO45" s="48"/>
      <c r="AP45" s="47"/>
      <c r="AQ45" s="52"/>
      <c r="AR45" s="64"/>
      <c r="AS45" s="52"/>
      <c r="AT45" s="62"/>
      <c r="AU45" s="52"/>
      <c r="AV45" s="64"/>
      <c r="AW45" s="64"/>
      <c r="AX45" s="64"/>
      <c r="AY45" s="162"/>
      <c r="AZ45" s="127"/>
      <c r="BA45" s="48"/>
      <c r="BB45" s="52"/>
      <c r="BC45" s="52"/>
      <c r="BD45" s="52"/>
      <c r="BE45" s="52"/>
      <c r="BF45" s="177"/>
      <c r="BG45" s="101"/>
      <c r="BH45" s="177"/>
      <c r="BI45" s="48"/>
      <c r="BJ45" s="52"/>
      <c r="BK45" s="52"/>
      <c r="BL45" s="52"/>
      <c r="BM45" s="52"/>
      <c r="BN45" s="177"/>
      <c r="BO45" s="52"/>
      <c r="BP45" s="52"/>
      <c r="BQ45" s="52"/>
      <c r="BR45" s="177"/>
      <c r="BS45" s="52"/>
      <c r="BT45" s="52"/>
      <c r="BU45" s="52"/>
      <c r="BV45" s="177"/>
      <c r="BW45" s="124"/>
      <c r="BX45" s="101"/>
      <c r="BY45" s="100"/>
      <c r="BZ45" s="100"/>
      <c r="CA45" s="100"/>
      <c r="CB45" s="100"/>
      <c r="CC45" s="100"/>
      <c r="CD45" s="130"/>
      <c r="CE45" s="63"/>
      <c r="CF45" s="64"/>
      <c r="CG45" s="64"/>
      <c r="CH45" s="64"/>
      <c r="CI45" s="64"/>
      <c r="CJ45" s="177"/>
      <c r="CK45" s="101"/>
      <c r="CL45" s="177"/>
      <c r="CM45" s="52"/>
      <c r="CN45" s="52"/>
      <c r="CO45" s="52"/>
      <c r="CP45" s="52"/>
      <c r="CQ45" s="52"/>
      <c r="CR45" s="177"/>
      <c r="CS45" s="52"/>
      <c r="CT45" s="52"/>
      <c r="CU45" s="52"/>
      <c r="CV45" s="177"/>
      <c r="CW45" s="52"/>
      <c r="CX45" s="52"/>
      <c r="CY45" s="52"/>
      <c r="CZ45" s="177"/>
      <c r="DA45" s="124"/>
      <c r="DB45" s="100"/>
      <c r="DC45" s="100"/>
      <c r="DD45" s="100"/>
      <c r="DE45" s="188"/>
      <c r="DF45" s="185"/>
      <c r="DG45" s="100"/>
      <c r="DH45" s="100"/>
      <c r="DI45" s="100"/>
      <c r="DJ45" s="100"/>
      <c r="DK45" s="188"/>
      <c r="DL45" s="188"/>
      <c r="DM45" s="188"/>
      <c r="DN45" s="189"/>
      <c r="DO45" s="63"/>
      <c r="DP45" s="48"/>
      <c r="DQ45" s="48"/>
      <c r="DR45" s="48"/>
      <c r="DS45" s="48"/>
      <c r="DT45" s="51"/>
      <c r="DU45" s="48"/>
      <c r="DV45" s="52"/>
      <c r="DW45" s="52"/>
      <c r="DX45" s="177"/>
      <c r="DY45" s="52"/>
      <c r="DZ45" s="52"/>
      <c r="EA45" s="52"/>
      <c r="EB45" s="177"/>
      <c r="EC45" s="173"/>
      <c r="ED45" s="63"/>
      <c r="EE45" s="48"/>
      <c r="EF45" s="48"/>
      <c r="EG45" s="48"/>
      <c r="EH45" s="48"/>
      <c r="EI45" s="51"/>
      <c r="EJ45" s="48"/>
      <c r="EK45" s="52"/>
      <c r="EL45" s="52"/>
      <c r="EM45" s="177"/>
      <c r="EN45" s="52"/>
      <c r="EO45" s="52"/>
      <c r="EP45" s="52"/>
      <c r="EQ45" s="100"/>
      <c r="ER45" s="173"/>
      <c r="ES45" s="171">
        <f t="shared" si="32"/>
        <v>0</v>
      </c>
      <c r="ET45" s="171"/>
      <c r="EU45" s="18"/>
      <c r="EV45" s="171"/>
      <c r="EW45" s="18"/>
      <c r="EX45" s="18"/>
      <c r="EY45" s="18"/>
      <c r="EZ45" s="171"/>
      <c r="FA45" s="171"/>
      <c r="FB45" s="171"/>
      <c r="FC45" s="171"/>
      <c r="FD45" s="18"/>
      <c r="FE45" s="171"/>
      <c r="FF45" s="171"/>
      <c r="FG45" s="171"/>
      <c r="FH45" s="171"/>
      <c r="FI45" s="171"/>
      <c r="FJ45" s="171"/>
      <c r="FK45" s="171"/>
      <c r="FL45" s="171"/>
      <c r="FM45" s="171"/>
      <c r="FN45" s="171"/>
      <c r="FO45" s="171"/>
      <c r="FP45" s="18"/>
      <c r="FQ45" s="171"/>
      <c r="FS45" s="171"/>
      <c r="FU45" s="171"/>
      <c r="FV45" s="171"/>
      <c r="FW45" s="171"/>
      <c r="FX45" s="171"/>
    </row>
    <row r="46" spans="1:180" x14ac:dyDescent="0.15">
      <c r="A46" s="49">
        <v>1000027</v>
      </c>
      <c r="B46" s="95"/>
      <c r="C46" s="187" t="str">
        <f>IF(A46="","",DBCS(VLOOKUP(A46,入力シート!A:E,3,FALSE)))</f>
        <v/>
      </c>
      <c r="D46" s="188"/>
      <c r="E46" s="188"/>
      <c r="F46" s="185"/>
      <c r="G46" s="156"/>
      <c r="H46" s="187"/>
      <c r="I46" s="189"/>
      <c r="J46" s="187"/>
      <c r="K46" s="189"/>
      <c r="L46" s="173"/>
      <c r="M46" s="174"/>
      <c r="N46" s="189"/>
      <c r="O46" s="156"/>
      <c r="P46" s="176"/>
      <c r="Q46" s="184"/>
      <c r="R46" s="189"/>
      <c r="S46" s="186"/>
      <c r="T46" s="189"/>
      <c r="U46" s="101"/>
      <c r="V46" s="63"/>
      <c r="W46" s="51"/>
      <c r="X46" s="63"/>
      <c r="Y46" s="51"/>
      <c r="Z46" s="63"/>
      <c r="AA46" s="51"/>
      <c r="AB46" s="48"/>
      <c r="AC46" s="176"/>
      <c r="AD46" s="47"/>
      <c r="AE46" s="52"/>
      <c r="AF46" s="52"/>
      <c r="AG46" s="177"/>
      <c r="AH46" s="47"/>
      <c r="AI46" s="48"/>
      <c r="AJ46" s="48"/>
      <c r="AK46" s="51"/>
      <c r="AL46" s="48"/>
      <c r="AM46" s="48"/>
      <c r="AN46" s="48"/>
      <c r="AO46" s="48"/>
      <c r="AP46" s="47"/>
      <c r="AQ46" s="52"/>
      <c r="AR46" s="64"/>
      <c r="AS46" s="52"/>
      <c r="AT46" s="62"/>
      <c r="AU46" s="52"/>
      <c r="AV46" s="64"/>
      <c r="AW46" s="64"/>
      <c r="AX46" s="64"/>
      <c r="AY46" s="162"/>
      <c r="AZ46" s="127"/>
      <c r="BA46" s="48"/>
      <c r="BB46" s="52"/>
      <c r="BC46" s="52"/>
      <c r="BD46" s="52"/>
      <c r="BE46" s="52"/>
      <c r="BF46" s="177"/>
      <c r="BG46" s="101"/>
      <c r="BH46" s="177"/>
      <c r="BI46" s="48"/>
      <c r="BJ46" s="52"/>
      <c r="BK46" s="52"/>
      <c r="BL46" s="52"/>
      <c r="BM46" s="52"/>
      <c r="BN46" s="177"/>
      <c r="BO46" s="52"/>
      <c r="BP46" s="52"/>
      <c r="BQ46" s="52"/>
      <c r="BR46" s="177"/>
      <c r="BS46" s="52"/>
      <c r="BT46" s="52"/>
      <c r="BU46" s="52"/>
      <c r="BV46" s="177"/>
      <c r="BW46" s="124"/>
      <c r="BX46" s="101"/>
      <c r="BY46" s="100"/>
      <c r="BZ46" s="100"/>
      <c r="CA46" s="100"/>
      <c r="CB46" s="100"/>
      <c r="CC46" s="100"/>
      <c r="CD46" s="130"/>
      <c r="CE46" s="63"/>
      <c r="CF46" s="64"/>
      <c r="CG46" s="64"/>
      <c r="CH46" s="64"/>
      <c r="CI46" s="64"/>
      <c r="CJ46" s="177"/>
      <c r="CK46" s="101"/>
      <c r="CL46" s="177"/>
      <c r="CM46" s="52"/>
      <c r="CN46" s="52"/>
      <c r="CO46" s="52"/>
      <c r="CP46" s="52"/>
      <c r="CQ46" s="52"/>
      <c r="CR46" s="177"/>
      <c r="CS46" s="52"/>
      <c r="CT46" s="52"/>
      <c r="CU46" s="52"/>
      <c r="CV46" s="177"/>
      <c r="CW46" s="52"/>
      <c r="CX46" s="52"/>
      <c r="CY46" s="52"/>
      <c r="CZ46" s="177"/>
      <c r="DA46" s="124"/>
      <c r="DB46" s="100"/>
      <c r="DC46" s="100"/>
      <c r="DD46" s="100"/>
      <c r="DE46" s="188"/>
      <c r="DF46" s="185"/>
      <c r="DG46" s="100"/>
      <c r="DH46" s="100"/>
      <c r="DI46" s="100"/>
      <c r="DJ46" s="100"/>
      <c r="DK46" s="188"/>
      <c r="DL46" s="188"/>
      <c r="DM46" s="188"/>
      <c r="DN46" s="189"/>
      <c r="DO46" s="63"/>
      <c r="DP46" s="48"/>
      <c r="DQ46" s="48"/>
      <c r="DR46" s="48"/>
      <c r="DS46" s="48"/>
      <c r="DT46" s="51"/>
      <c r="DU46" s="48"/>
      <c r="DV46" s="52"/>
      <c r="DW46" s="52"/>
      <c r="DX46" s="177"/>
      <c r="DY46" s="52"/>
      <c r="DZ46" s="52"/>
      <c r="EA46" s="52"/>
      <c r="EB46" s="177"/>
      <c r="EC46" s="173"/>
      <c r="ED46" s="63"/>
      <c r="EE46" s="48"/>
      <c r="EF46" s="48"/>
      <c r="EG46" s="48"/>
      <c r="EH46" s="48"/>
      <c r="EI46" s="51"/>
      <c r="EJ46" s="48"/>
      <c r="EK46" s="52"/>
      <c r="EL46" s="52"/>
      <c r="EM46" s="177"/>
      <c r="EN46" s="52"/>
      <c r="EO46" s="52"/>
      <c r="EP46" s="52"/>
      <c r="EQ46" s="100"/>
      <c r="ER46" s="173"/>
      <c r="ES46" s="171">
        <f t="shared" si="32"/>
        <v>0</v>
      </c>
      <c r="ET46" s="171"/>
      <c r="EU46" s="18"/>
      <c r="EV46" s="171"/>
      <c r="EW46" s="18"/>
      <c r="EX46" s="18"/>
      <c r="EY46" s="18"/>
      <c r="EZ46" s="171"/>
      <c r="FA46" s="171"/>
      <c r="FB46" s="171"/>
      <c r="FC46" s="171"/>
      <c r="FD46" s="18"/>
      <c r="FE46" s="171"/>
      <c r="FF46" s="171"/>
      <c r="FG46" s="171"/>
      <c r="FH46" s="171"/>
      <c r="FI46" s="171"/>
      <c r="FJ46" s="171"/>
      <c r="FK46" s="171"/>
      <c r="FL46" s="171"/>
      <c r="FM46" s="171"/>
      <c r="FN46" s="171"/>
      <c r="FO46" s="171"/>
      <c r="FP46" s="18"/>
      <c r="FQ46" s="171"/>
      <c r="FS46" s="171"/>
      <c r="FU46" s="171"/>
      <c r="FV46" s="171"/>
      <c r="FW46" s="171"/>
      <c r="FX46" s="171"/>
    </row>
    <row r="47" spans="1:180" x14ac:dyDescent="0.15">
      <c r="A47" s="49">
        <v>1000028</v>
      </c>
      <c r="B47" s="95"/>
      <c r="C47" s="187" t="str">
        <f>IF(A47="","",DBCS(VLOOKUP(A47,入力シート!A:E,3,FALSE)))</f>
        <v/>
      </c>
      <c r="D47" s="188"/>
      <c r="E47" s="188"/>
      <c r="F47" s="185"/>
      <c r="G47" s="156"/>
      <c r="H47" s="187"/>
      <c r="I47" s="189"/>
      <c r="J47" s="187"/>
      <c r="K47" s="189"/>
      <c r="L47" s="173"/>
      <c r="M47" s="174"/>
      <c r="N47" s="189"/>
      <c r="O47" s="156"/>
      <c r="P47" s="176"/>
      <c r="Q47" s="184"/>
      <c r="R47" s="189"/>
      <c r="S47" s="186"/>
      <c r="T47" s="189"/>
      <c r="U47" s="101"/>
      <c r="V47" s="63"/>
      <c r="W47" s="51"/>
      <c r="X47" s="63"/>
      <c r="Y47" s="51"/>
      <c r="Z47" s="63"/>
      <c r="AA47" s="51"/>
      <c r="AB47" s="48"/>
      <c r="AC47" s="176"/>
      <c r="AD47" s="47"/>
      <c r="AE47" s="52"/>
      <c r="AF47" s="52"/>
      <c r="AG47" s="177"/>
      <c r="AH47" s="47"/>
      <c r="AI47" s="48"/>
      <c r="AJ47" s="48"/>
      <c r="AK47" s="51"/>
      <c r="AL47" s="48"/>
      <c r="AM47" s="48"/>
      <c r="AN47" s="48"/>
      <c r="AO47" s="48"/>
      <c r="AP47" s="47"/>
      <c r="AQ47" s="52"/>
      <c r="AR47" s="64"/>
      <c r="AS47" s="52"/>
      <c r="AT47" s="62"/>
      <c r="AU47" s="52"/>
      <c r="AV47" s="64"/>
      <c r="AW47" s="64"/>
      <c r="AX47" s="64"/>
      <c r="AY47" s="162"/>
      <c r="AZ47" s="127"/>
      <c r="BA47" s="48"/>
      <c r="BB47" s="52"/>
      <c r="BC47" s="52"/>
      <c r="BD47" s="52"/>
      <c r="BE47" s="52"/>
      <c r="BF47" s="177"/>
      <c r="BG47" s="101"/>
      <c r="BH47" s="177"/>
      <c r="BI47" s="48"/>
      <c r="BJ47" s="52"/>
      <c r="BK47" s="52"/>
      <c r="BL47" s="52"/>
      <c r="BM47" s="52"/>
      <c r="BN47" s="177"/>
      <c r="BO47" s="52"/>
      <c r="BP47" s="52"/>
      <c r="BQ47" s="52"/>
      <c r="BR47" s="177"/>
      <c r="BS47" s="52"/>
      <c r="BT47" s="52"/>
      <c r="BU47" s="52"/>
      <c r="BV47" s="177"/>
      <c r="BW47" s="124"/>
      <c r="BX47" s="101"/>
      <c r="BY47" s="100"/>
      <c r="BZ47" s="100"/>
      <c r="CA47" s="100"/>
      <c r="CB47" s="100"/>
      <c r="CC47" s="100"/>
      <c r="CD47" s="130"/>
      <c r="CE47" s="63"/>
      <c r="CF47" s="64"/>
      <c r="CG47" s="64"/>
      <c r="CH47" s="64"/>
      <c r="CI47" s="64"/>
      <c r="CJ47" s="177"/>
      <c r="CK47" s="101"/>
      <c r="CL47" s="177"/>
      <c r="CM47" s="52"/>
      <c r="CN47" s="52"/>
      <c r="CO47" s="52"/>
      <c r="CP47" s="52"/>
      <c r="CQ47" s="52"/>
      <c r="CR47" s="177"/>
      <c r="CS47" s="52"/>
      <c r="CT47" s="52"/>
      <c r="CU47" s="52"/>
      <c r="CV47" s="177"/>
      <c r="CW47" s="52"/>
      <c r="CX47" s="52"/>
      <c r="CY47" s="52"/>
      <c r="CZ47" s="177"/>
      <c r="DA47" s="124"/>
      <c r="DB47" s="100"/>
      <c r="DC47" s="100"/>
      <c r="DD47" s="100"/>
      <c r="DE47" s="188"/>
      <c r="DF47" s="185"/>
      <c r="DG47" s="100"/>
      <c r="DH47" s="100"/>
      <c r="DI47" s="100"/>
      <c r="DJ47" s="100"/>
      <c r="DK47" s="188"/>
      <c r="DL47" s="188"/>
      <c r="DM47" s="188"/>
      <c r="DN47" s="189"/>
      <c r="DO47" s="63"/>
      <c r="DP47" s="48"/>
      <c r="DQ47" s="48"/>
      <c r="DR47" s="48"/>
      <c r="DS47" s="48"/>
      <c r="DT47" s="51"/>
      <c r="DU47" s="48"/>
      <c r="DV47" s="52"/>
      <c r="DW47" s="52"/>
      <c r="DX47" s="177"/>
      <c r="DY47" s="52"/>
      <c r="DZ47" s="52"/>
      <c r="EA47" s="52"/>
      <c r="EB47" s="177"/>
      <c r="EC47" s="173"/>
      <c r="ED47" s="63"/>
      <c r="EE47" s="48"/>
      <c r="EF47" s="48"/>
      <c r="EG47" s="48"/>
      <c r="EH47" s="48"/>
      <c r="EI47" s="51"/>
      <c r="EJ47" s="48"/>
      <c r="EK47" s="52"/>
      <c r="EL47" s="52"/>
      <c r="EM47" s="177"/>
      <c r="EN47" s="52"/>
      <c r="EO47" s="52"/>
      <c r="EP47" s="52"/>
      <c r="EQ47" s="100"/>
      <c r="ER47" s="173"/>
      <c r="ES47" s="171">
        <f t="shared" si="32"/>
        <v>0</v>
      </c>
      <c r="ET47" s="171"/>
      <c r="EU47" s="18"/>
      <c r="EV47" s="171"/>
      <c r="EW47" s="18"/>
      <c r="EX47" s="18"/>
      <c r="EY47" s="18"/>
      <c r="EZ47" s="171"/>
      <c r="FA47" s="171"/>
      <c r="FB47" s="171"/>
      <c r="FC47" s="171"/>
      <c r="FD47" s="18"/>
      <c r="FE47" s="171"/>
      <c r="FF47" s="171"/>
      <c r="FG47" s="171"/>
      <c r="FH47" s="171"/>
      <c r="FI47" s="171"/>
      <c r="FJ47" s="171"/>
      <c r="FK47" s="171"/>
      <c r="FL47" s="171"/>
      <c r="FM47" s="171"/>
      <c r="FN47" s="171"/>
      <c r="FO47" s="171"/>
      <c r="FP47" s="18"/>
      <c r="FQ47" s="171"/>
      <c r="FS47" s="171"/>
      <c r="FU47" s="171"/>
      <c r="FV47" s="171"/>
      <c r="FW47" s="171"/>
      <c r="FX47" s="171"/>
    </row>
    <row r="48" spans="1:180" x14ac:dyDescent="0.15">
      <c r="A48" s="49">
        <v>1000029</v>
      </c>
      <c r="B48" s="95"/>
      <c r="C48" s="187" t="str">
        <f>IF(A48="","",DBCS(VLOOKUP(A48,入力シート!A:E,3,FALSE)))</f>
        <v/>
      </c>
      <c r="D48" s="188"/>
      <c r="E48" s="188"/>
      <c r="F48" s="185"/>
      <c r="G48" s="156"/>
      <c r="H48" s="187"/>
      <c r="I48" s="189"/>
      <c r="J48" s="187"/>
      <c r="K48" s="189"/>
      <c r="L48" s="173"/>
      <c r="M48" s="174"/>
      <c r="N48" s="189"/>
      <c r="O48" s="156"/>
      <c r="P48" s="176"/>
      <c r="Q48" s="184"/>
      <c r="R48" s="189"/>
      <c r="S48" s="186"/>
      <c r="T48" s="189"/>
      <c r="U48" s="101"/>
      <c r="V48" s="63"/>
      <c r="W48" s="51"/>
      <c r="X48" s="63"/>
      <c r="Y48" s="51"/>
      <c r="Z48" s="63"/>
      <c r="AA48" s="51"/>
      <c r="AB48" s="48"/>
      <c r="AC48" s="176"/>
      <c r="AD48" s="47"/>
      <c r="AE48" s="52"/>
      <c r="AF48" s="52"/>
      <c r="AG48" s="177"/>
      <c r="AH48" s="47"/>
      <c r="AI48" s="48"/>
      <c r="AJ48" s="48"/>
      <c r="AK48" s="51"/>
      <c r="AL48" s="48"/>
      <c r="AM48" s="48"/>
      <c r="AN48" s="48"/>
      <c r="AO48" s="48"/>
      <c r="AP48" s="47"/>
      <c r="AQ48" s="52"/>
      <c r="AR48" s="64"/>
      <c r="AS48" s="52"/>
      <c r="AT48" s="62"/>
      <c r="AU48" s="52"/>
      <c r="AV48" s="64"/>
      <c r="AW48" s="64"/>
      <c r="AX48" s="64"/>
      <c r="AY48" s="162"/>
      <c r="AZ48" s="127"/>
      <c r="BA48" s="48"/>
      <c r="BB48" s="52"/>
      <c r="BC48" s="52"/>
      <c r="BD48" s="52"/>
      <c r="BE48" s="52"/>
      <c r="BF48" s="177"/>
      <c r="BG48" s="101"/>
      <c r="BH48" s="177"/>
      <c r="BI48" s="48"/>
      <c r="BJ48" s="52"/>
      <c r="BK48" s="52"/>
      <c r="BL48" s="52"/>
      <c r="BM48" s="52"/>
      <c r="BN48" s="177"/>
      <c r="BO48" s="52"/>
      <c r="BP48" s="52"/>
      <c r="BQ48" s="52"/>
      <c r="BR48" s="177"/>
      <c r="BS48" s="52"/>
      <c r="BT48" s="52"/>
      <c r="BU48" s="52"/>
      <c r="BV48" s="177"/>
      <c r="BW48" s="124"/>
      <c r="BX48" s="101"/>
      <c r="BY48" s="100"/>
      <c r="BZ48" s="100"/>
      <c r="CA48" s="100"/>
      <c r="CB48" s="100"/>
      <c r="CC48" s="100"/>
      <c r="CD48" s="130"/>
      <c r="CE48" s="63"/>
      <c r="CF48" s="64"/>
      <c r="CG48" s="64"/>
      <c r="CH48" s="64"/>
      <c r="CI48" s="64"/>
      <c r="CJ48" s="177"/>
      <c r="CK48" s="101"/>
      <c r="CL48" s="177"/>
      <c r="CM48" s="52"/>
      <c r="CN48" s="52"/>
      <c r="CO48" s="52"/>
      <c r="CP48" s="52"/>
      <c r="CQ48" s="52"/>
      <c r="CR48" s="177"/>
      <c r="CS48" s="52"/>
      <c r="CT48" s="52"/>
      <c r="CU48" s="52"/>
      <c r="CV48" s="177"/>
      <c r="CW48" s="52"/>
      <c r="CX48" s="52"/>
      <c r="CY48" s="52"/>
      <c r="CZ48" s="177"/>
      <c r="DA48" s="124"/>
      <c r="DB48" s="100"/>
      <c r="DC48" s="100"/>
      <c r="DD48" s="100"/>
      <c r="DE48" s="188"/>
      <c r="DF48" s="185"/>
      <c r="DG48" s="100"/>
      <c r="DH48" s="100"/>
      <c r="DI48" s="100"/>
      <c r="DJ48" s="100"/>
      <c r="DK48" s="188"/>
      <c r="DL48" s="188"/>
      <c r="DM48" s="188"/>
      <c r="DN48" s="189"/>
      <c r="DO48" s="63"/>
      <c r="DP48" s="48"/>
      <c r="DQ48" s="48"/>
      <c r="DR48" s="48"/>
      <c r="DS48" s="48"/>
      <c r="DT48" s="51"/>
      <c r="DU48" s="48"/>
      <c r="DV48" s="52"/>
      <c r="DW48" s="52"/>
      <c r="DX48" s="177"/>
      <c r="DY48" s="52"/>
      <c r="DZ48" s="52"/>
      <c r="EA48" s="52"/>
      <c r="EB48" s="177"/>
      <c r="EC48" s="173"/>
      <c r="ED48" s="63"/>
      <c r="EE48" s="48"/>
      <c r="EF48" s="48"/>
      <c r="EG48" s="48"/>
      <c r="EH48" s="48"/>
      <c r="EI48" s="51"/>
      <c r="EJ48" s="48"/>
      <c r="EK48" s="52"/>
      <c r="EL48" s="52"/>
      <c r="EM48" s="177"/>
      <c r="EN48" s="52"/>
      <c r="EO48" s="52"/>
      <c r="EP48" s="52"/>
      <c r="EQ48" s="100"/>
      <c r="ER48" s="173"/>
      <c r="ES48" s="171">
        <f t="shared" si="32"/>
        <v>0</v>
      </c>
      <c r="ET48" s="171"/>
      <c r="EU48" s="18"/>
      <c r="EV48" s="171"/>
      <c r="EW48" s="18"/>
      <c r="EX48" s="18"/>
      <c r="EY48" s="18"/>
      <c r="EZ48" s="171"/>
      <c r="FA48" s="171"/>
      <c r="FB48" s="171"/>
      <c r="FC48" s="171"/>
      <c r="FD48" s="18"/>
      <c r="FE48" s="171"/>
      <c r="FF48" s="171"/>
      <c r="FG48" s="171"/>
      <c r="FH48" s="171"/>
      <c r="FI48" s="171"/>
      <c r="FJ48" s="171"/>
      <c r="FK48" s="171"/>
      <c r="FL48" s="171"/>
      <c r="FM48" s="171"/>
      <c r="FN48" s="171"/>
      <c r="FO48" s="171"/>
      <c r="FP48" s="18"/>
      <c r="FQ48" s="171"/>
      <c r="FS48" s="171"/>
      <c r="FU48" s="171"/>
      <c r="FV48" s="171"/>
      <c r="FW48" s="171"/>
      <c r="FX48" s="171"/>
    </row>
    <row r="49" spans="1:180" x14ac:dyDescent="0.15">
      <c r="A49" s="49">
        <v>1000030</v>
      </c>
      <c r="B49" s="95"/>
      <c r="C49" s="187" t="str">
        <f>IF(A49="","",DBCS(VLOOKUP(A49,入力シート!A:E,3,FALSE)))</f>
        <v/>
      </c>
      <c r="D49" s="188"/>
      <c r="E49" s="188"/>
      <c r="F49" s="185"/>
      <c r="G49" s="156"/>
      <c r="H49" s="187"/>
      <c r="I49" s="189"/>
      <c r="J49" s="187"/>
      <c r="K49" s="189"/>
      <c r="L49" s="173"/>
      <c r="M49" s="174"/>
      <c r="N49" s="189"/>
      <c r="O49" s="156"/>
      <c r="P49" s="176"/>
      <c r="Q49" s="184"/>
      <c r="R49" s="189"/>
      <c r="S49" s="186"/>
      <c r="T49" s="189"/>
      <c r="U49" s="101"/>
      <c r="V49" s="63"/>
      <c r="W49" s="51"/>
      <c r="X49" s="63"/>
      <c r="Y49" s="51"/>
      <c r="Z49" s="63"/>
      <c r="AA49" s="51"/>
      <c r="AB49" s="48"/>
      <c r="AC49" s="176"/>
      <c r="AD49" s="47"/>
      <c r="AE49" s="52"/>
      <c r="AF49" s="52"/>
      <c r="AG49" s="177"/>
      <c r="AH49" s="47"/>
      <c r="AI49" s="48"/>
      <c r="AJ49" s="48"/>
      <c r="AK49" s="51"/>
      <c r="AL49" s="48"/>
      <c r="AM49" s="48"/>
      <c r="AN49" s="48"/>
      <c r="AO49" s="48"/>
      <c r="AP49" s="47"/>
      <c r="AQ49" s="52"/>
      <c r="AR49" s="64"/>
      <c r="AS49" s="52"/>
      <c r="AT49" s="62"/>
      <c r="AU49" s="52"/>
      <c r="AV49" s="64"/>
      <c r="AW49" s="64"/>
      <c r="AX49" s="64"/>
      <c r="AY49" s="162"/>
      <c r="AZ49" s="127"/>
      <c r="BA49" s="48"/>
      <c r="BB49" s="52"/>
      <c r="BC49" s="52"/>
      <c r="BD49" s="52"/>
      <c r="BE49" s="52"/>
      <c r="BF49" s="177"/>
      <c r="BG49" s="101"/>
      <c r="BH49" s="177"/>
      <c r="BI49" s="48"/>
      <c r="BJ49" s="52"/>
      <c r="BK49" s="52"/>
      <c r="BL49" s="52"/>
      <c r="BM49" s="52"/>
      <c r="BN49" s="177"/>
      <c r="BO49" s="52"/>
      <c r="BP49" s="52"/>
      <c r="BQ49" s="52"/>
      <c r="BR49" s="177"/>
      <c r="BS49" s="52"/>
      <c r="BT49" s="52"/>
      <c r="BU49" s="52"/>
      <c r="BV49" s="177"/>
      <c r="BW49" s="124"/>
      <c r="BX49" s="101"/>
      <c r="BY49" s="100"/>
      <c r="BZ49" s="100"/>
      <c r="CA49" s="100"/>
      <c r="CB49" s="100"/>
      <c r="CC49" s="100"/>
      <c r="CD49" s="130"/>
      <c r="CE49" s="63"/>
      <c r="CF49" s="64"/>
      <c r="CG49" s="64"/>
      <c r="CH49" s="64"/>
      <c r="CI49" s="64"/>
      <c r="CJ49" s="177"/>
      <c r="CK49" s="101"/>
      <c r="CL49" s="177"/>
      <c r="CM49" s="52"/>
      <c r="CN49" s="52"/>
      <c r="CO49" s="52"/>
      <c r="CP49" s="52"/>
      <c r="CQ49" s="52"/>
      <c r="CR49" s="177"/>
      <c r="CS49" s="52"/>
      <c r="CT49" s="52"/>
      <c r="CU49" s="52"/>
      <c r="CV49" s="177"/>
      <c r="CW49" s="52"/>
      <c r="CX49" s="52"/>
      <c r="CY49" s="52"/>
      <c r="CZ49" s="177"/>
      <c r="DA49" s="124"/>
      <c r="DB49" s="100"/>
      <c r="DC49" s="100"/>
      <c r="DD49" s="100"/>
      <c r="DE49" s="188"/>
      <c r="DF49" s="185"/>
      <c r="DG49" s="100"/>
      <c r="DH49" s="100"/>
      <c r="DI49" s="100"/>
      <c r="DJ49" s="100"/>
      <c r="DK49" s="188"/>
      <c r="DL49" s="188"/>
      <c r="DM49" s="188"/>
      <c r="DN49" s="189"/>
      <c r="DO49" s="63"/>
      <c r="DP49" s="48"/>
      <c r="DQ49" s="48"/>
      <c r="DR49" s="48"/>
      <c r="DS49" s="48"/>
      <c r="DT49" s="51"/>
      <c r="DU49" s="48"/>
      <c r="DV49" s="52"/>
      <c r="DW49" s="52"/>
      <c r="DX49" s="177"/>
      <c r="DY49" s="52"/>
      <c r="DZ49" s="52"/>
      <c r="EA49" s="52"/>
      <c r="EB49" s="177"/>
      <c r="EC49" s="173"/>
      <c r="ED49" s="63"/>
      <c r="EE49" s="48"/>
      <c r="EF49" s="48"/>
      <c r="EG49" s="48"/>
      <c r="EH49" s="48"/>
      <c r="EI49" s="51"/>
      <c r="EJ49" s="48"/>
      <c r="EK49" s="52"/>
      <c r="EL49" s="52"/>
      <c r="EM49" s="177"/>
      <c r="EN49" s="52"/>
      <c r="EO49" s="52"/>
      <c r="EP49" s="52"/>
      <c r="EQ49" s="100"/>
      <c r="ER49" s="173"/>
      <c r="ES49" s="171">
        <f t="shared" si="32"/>
        <v>0</v>
      </c>
      <c r="ET49" s="171"/>
      <c r="EU49" s="18"/>
      <c r="EV49" s="171"/>
      <c r="EW49" s="18"/>
      <c r="EX49" s="18"/>
      <c r="EY49" s="18"/>
      <c r="EZ49" s="171"/>
      <c r="FA49" s="171"/>
      <c r="FB49" s="171"/>
      <c r="FC49" s="171"/>
      <c r="FD49" s="18"/>
      <c r="FE49" s="171"/>
      <c r="FF49" s="171"/>
      <c r="FG49" s="171"/>
      <c r="FH49" s="171"/>
      <c r="FI49" s="171"/>
      <c r="FJ49" s="171"/>
      <c r="FK49" s="171"/>
      <c r="FL49" s="171"/>
      <c r="FM49" s="171"/>
      <c r="FN49" s="171"/>
      <c r="FO49" s="171"/>
      <c r="FP49" s="18"/>
      <c r="FQ49" s="171"/>
      <c r="FS49" s="171"/>
      <c r="FU49" s="171"/>
      <c r="FV49" s="171"/>
      <c r="FW49" s="171"/>
      <c r="FX49" s="171"/>
    </row>
    <row r="50" spans="1:180" x14ac:dyDescent="0.15">
      <c r="A50" s="49">
        <v>1000031</v>
      </c>
      <c r="B50" s="95"/>
      <c r="C50" s="187" t="str">
        <f>IF(A50="","",DBCS(VLOOKUP(A50,入力シート!A:E,3,FALSE)))</f>
        <v/>
      </c>
      <c r="D50" s="188"/>
      <c r="E50" s="188"/>
      <c r="F50" s="185"/>
      <c r="G50" s="156"/>
      <c r="H50" s="187"/>
      <c r="I50" s="189"/>
      <c r="J50" s="187"/>
      <c r="K50" s="189"/>
      <c r="L50" s="173"/>
      <c r="M50" s="174"/>
      <c r="N50" s="189"/>
      <c r="O50" s="156"/>
      <c r="P50" s="176"/>
      <c r="Q50" s="184"/>
      <c r="R50" s="189"/>
      <c r="S50" s="186"/>
      <c r="T50" s="189"/>
      <c r="U50" s="101"/>
      <c r="V50" s="63"/>
      <c r="W50" s="51"/>
      <c r="X50" s="63"/>
      <c r="Y50" s="51"/>
      <c r="Z50" s="63"/>
      <c r="AA50" s="51"/>
      <c r="AB50" s="48"/>
      <c r="AC50" s="176"/>
      <c r="AD50" s="47"/>
      <c r="AE50" s="52"/>
      <c r="AF50" s="52"/>
      <c r="AG50" s="177"/>
      <c r="AH50" s="47"/>
      <c r="AI50" s="48"/>
      <c r="AJ50" s="48"/>
      <c r="AK50" s="51"/>
      <c r="AL50" s="48"/>
      <c r="AM50" s="48"/>
      <c r="AN50" s="48"/>
      <c r="AO50" s="48"/>
      <c r="AP50" s="47"/>
      <c r="AQ50" s="52"/>
      <c r="AR50" s="64"/>
      <c r="AS50" s="52"/>
      <c r="AT50" s="62"/>
      <c r="AU50" s="52"/>
      <c r="AV50" s="64"/>
      <c r="AW50" s="64"/>
      <c r="AX50" s="64"/>
      <c r="AY50" s="162"/>
      <c r="AZ50" s="127"/>
      <c r="BA50" s="48"/>
      <c r="BB50" s="52"/>
      <c r="BC50" s="52"/>
      <c r="BD50" s="52"/>
      <c r="BE50" s="52"/>
      <c r="BF50" s="177"/>
      <c r="BG50" s="101"/>
      <c r="BH50" s="177"/>
      <c r="BI50" s="48"/>
      <c r="BJ50" s="52"/>
      <c r="BK50" s="52"/>
      <c r="BL50" s="52"/>
      <c r="BM50" s="52"/>
      <c r="BN50" s="177"/>
      <c r="BO50" s="52"/>
      <c r="BP50" s="52"/>
      <c r="BQ50" s="52"/>
      <c r="BR50" s="177"/>
      <c r="BS50" s="52"/>
      <c r="BT50" s="52"/>
      <c r="BU50" s="52"/>
      <c r="BV50" s="177"/>
      <c r="BW50" s="124"/>
      <c r="BX50" s="101"/>
      <c r="BY50" s="100"/>
      <c r="BZ50" s="100"/>
      <c r="CA50" s="100"/>
      <c r="CB50" s="100"/>
      <c r="CC50" s="100"/>
      <c r="CD50" s="130"/>
      <c r="CE50" s="63"/>
      <c r="CF50" s="64"/>
      <c r="CG50" s="64"/>
      <c r="CH50" s="64"/>
      <c r="CI50" s="64"/>
      <c r="CJ50" s="177"/>
      <c r="CK50" s="101"/>
      <c r="CL50" s="177"/>
      <c r="CM50" s="52"/>
      <c r="CN50" s="52"/>
      <c r="CO50" s="52"/>
      <c r="CP50" s="52"/>
      <c r="CQ50" s="52"/>
      <c r="CR50" s="177"/>
      <c r="CS50" s="52"/>
      <c r="CT50" s="52"/>
      <c r="CU50" s="52"/>
      <c r="CV50" s="177"/>
      <c r="CW50" s="52"/>
      <c r="CX50" s="52"/>
      <c r="CY50" s="52"/>
      <c r="CZ50" s="177"/>
      <c r="DA50" s="124"/>
      <c r="DB50" s="100"/>
      <c r="DC50" s="100"/>
      <c r="DD50" s="100"/>
      <c r="DE50" s="188"/>
      <c r="DF50" s="185"/>
      <c r="DG50" s="100"/>
      <c r="DH50" s="100"/>
      <c r="DI50" s="100"/>
      <c r="DJ50" s="100"/>
      <c r="DK50" s="188"/>
      <c r="DL50" s="188"/>
      <c r="DM50" s="188"/>
      <c r="DN50" s="189"/>
      <c r="DO50" s="63"/>
      <c r="DP50" s="48"/>
      <c r="DQ50" s="48"/>
      <c r="DR50" s="48"/>
      <c r="DS50" s="48"/>
      <c r="DT50" s="51"/>
      <c r="DU50" s="48"/>
      <c r="DV50" s="52"/>
      <c r="DW50" s="52"/>
      <c r="DX50" s="177"/>
      <c r="DY50" s="52"/>
      <c r="DZ50" s="52"/>
      <c r="EA50" s="52"/>
      <c r="EB50" s="177"/>
      <c r="EC50" s="173"/>
      <c r="ED50" s="63"/>
      <c r="EE50" s="48"/>
      <c r="EF50" s="48"/>
      <c r="EG50" s="48"/>
      <c r="EH50" s="48"/>
      <c r="EI50" s="51"/>
      <c r="EJ50" s="48"/>
      <c r="EK50" s="52"/>
      <c r="EL50" s="52"/>
      <c r="EM50" s="177"/>
      <c r="EN50" s="52"/>
      <c r="EO50" s="52"/>
      <c r="EP50" s="52"/>
      <c r="EQ50" s="100"/>
      <c r="ER50" s="173"/>
      <c r="ES50" s="171">
        <f t="shared" si="32"/>
        <v>0</v>
      </c>
      <c r="ET50" s="171"/>
      <c r="EU50" s="18"/>
      <c r="EV50" s="171"/>
      <c r="EW50" s="18"/>
      <c r="EX50" s="18"/>
      <c r="EY50" s="18"/>
      <c r="EZ50" s="171"/>
      <c r="FA50" s="171"/>
      <c r="FB50" s="171"/>
      <c r="FC50" s="171"/>
      <c r="FD50" s="18"/>
      <c r="FE50" s="171"/>
      <c r="FF50" s="171"/>
      <c r="FG50" s="171"/>
      <c r="FH50" s="171"/>
      <c r="FI50" s="171"/>
      <c r="FJ50" s="171"/>
      <c r="FK50" s="171"/>
      <c r="FL50" s="171"/>
      <c r="FM50" s="171"/>
      <c r="FN50" s="171"/>
      <c r="FO50" s="171"/>
      <c r="FP50" s="18"/>
      <c r="FQ50" s="171"/>
      <c r="FS50" s="171"/>
      <c r="FU50" s="171"/>
      <c r="FV50" s="171"/>
      <c r="FW50" s="171"/>
      <c r="FX50" s="171"/>
    </row>
    <row r="51" spans="1:180" x14ac:dyDescent="0.15">
      <c r="A51" s="49">
        <v>1000032</v>
      </c>
      <c r="B51" s="95"/>
      <c r="C51" s="187" t="str">
        <f>IF(A51="","",DBCS(VLOOKUP(A51,入力シート!A:E,3,FALSE)))</f>
        <v/>
      </c>
      <c r="D51" s="188"/>
      <c r="E51" s="188"/>
      <c r="F51" s="185"/>
      <c r="G51" s="156"/>
      <c r="H51" s="187"/>
      <c r="I51" s="189"/>
      <c r="J51" s="187"/>
      <c r="K51" s="189"/>
      <c r="L51" s="173"/>
      <c r="M51" s="174"/>
      <c r="N51" s="189"/>
      <c r="O51" s="156"/>
      <c r="P51" s="176"/>
      <c r="Q51" s="184"/>
      <c r="R51" s="189"/>
      <c r="S51" s="186"/>
      <c r="T51" s="189"/>
      <c r="U51" s="101"/>
      <c r="V51" s="63"/>
      <c r="W51" s="51"/>
      <c r="X51" s="63"/>
      <c r="Y51" s="51"/>
      <c r="Z51" s="63"/>
      <c r="AA51" s="51"/>
      <c r="AB51" s="48"/>
      <c r="AC51" s="176"/>
      <c r="AD51" s="47"/>
      <c r="AE51" s="52"/>
      <c r="AF51" s="52"/>
      <c r="AG51" s="177"/>
      <c r="AH51" s="47"/>
      <c r="AI51" s="48"/>
      <c r="AJ51" s="48"/>
      <c r="AK51" s="51"/>
      <c r="AL51" s="48"/>
      <c r="AM51" s="48"/>
      <c r="AN51" s="48"/>
      <c r="AO51" s="48"/>
      <c r="AP51" s="47"/>
      <c r="AQ51" s="52"/>
      <c r="AR51" s="64"/>
      <c r="AS51" s="52"/>
      <c r="AT51" s="62"/>
      <c r="AU51" s="52"/>
      <c r="AV51" s="64"/>
      <c r="AW51" s="64"/>
      <c r="AX51" s="64"/>
      <c r="AY51" s="162"/>
      <c r="AZ51" s="127"/>
      <c r="BA51" s="48"/>
      <c r="BB51" s="52"/>
      <c r="BC51" s="52"/>
      <c r="BD51" s="52"/>
      <c r="BE51" s="52"/>
      <c r="BF51" s="177"/>
      <c r="BG51" s="101"/>
      <c r="BH51" s="177"/>
      <c r="BI51" s="48"/>
      <c r="BJ51" s="52"/>
      <c r="BK51" s="52"/>
      <c r="BL51" s="52"/>
      <c r="BM51" s="52"/>
      <c r="BN51" s="177"/>
      <c r="BO51" s="52"/>
      <c r="BP51" s="52"/>
      <c r="BQ51" s="52"/>
      <c r="BR51" s="177"/>
      <c r="BS51" s="52"/>
      <c r="BT51" s="52"/>
      <c r="BU51" s="52"/>
      <c r="BV51" s="177"/>
      <c r="BW51" s="124"/>
      <c r="BX51" s="101"/>
      <c r="BY51" s="100"/>
      <c r="BZ51" s="100"/>
      <c r="CA51" s="100"/>
      <c r="CB51" s="100"/>
      <c r="CC51" s="100"/>
      <c r="CD51" s="130"/>
      <c r="CE51" s="63"/>
      <c r="CF51" s="64"/>
      <c r="CG51" s="64"/>
      <c r="CH51" s="64"/>
      <c r="CI51" s="64"/>
      <c r="CJ51" s="177"/>
      <c r="CK51" s="101"/>
      <c r="CL51" s="177"/>
      <c r="CM51" s="52"/>
      <c r="CN51" s="52"/>
      <c r="CO51" s="52"/>
      <c r="CP51" s="52"/>
      <c r="CQ51" s="52"/>
      <c r="CR51" s="177"/>
      <c r="CS51" s="52"/>
      <c r="CT51" s="52"/>
      <c r="CU51" s="52"/>
      <c r="CV51" s="177"/>
      <c r="CW51" s="52"/>
      <c r="CX51" s="52"/>
      <c r="CY51" s="52"/>
      <c r="CZ51" s="177"/>
      <c r="DA51" s="124"/>
      <c r="DB51" s="100"/>
      <c r="DC51" s="100"/>
      <c r="DD51" s="100"/>
      <c r="DE51" s="188"/>
      <c r="DF51" s="185"/>
      <c r="DG51" s="100"/>
      <c r="DH51" s="100"/>
      <c r="DI51" s="100"/>
      <c r="DJ51" s="100"/>
      <c r="DK51" s="188"/>
      <c r="DL51" s="188"/>
      <c r="DM51" s="188"/>
      <c r="DN51" s="189"/>
      <c r="DO51" s="63"/>
      <c r="DP51" s="48"/>
      <c r="DQ51" s="48"/>
      <c r="DR51" s="48"/>
      <c r="DS51" s="48"/>
      <c r="DT51" s="51"/>
      <c r="DU51" s="48"/>
      <c r="DV51" s="52"/>
      <c r="DW51" s="52"/>
      <c r="DX51" s="177"/>
      <c r="DY51" s="52"/>
      <c r="DZ51" s="52"/>
      <c r="EA51" s="52"/>
      <c r="EB51" s="177"/>
      <c r="EC51" s="173"/>
      <c r="ED51" s="63"/>
      <c r="EE51" s="48"/>
      <c r="EF51" s="48"/>
      <c r="EG51" s="48"/>
      <c r="EH51" s="48"/>
      <c r="EI51" s="51"/>
      <c r="EJ51" s="48"/>
      <c r="EK51" s="52"/>
      <c r="EL51" s="52"/>
      <c r="EM51" s="177"/>
      <c r="EN51" s="52"/>
      <c r="EO51" s="52"/>
      <c r="EP51" s="52"/>
      <c r="EQ51" s="100"/>
      <c r="ER51" s="173"/>
      <c r="ES51" s="171">
        <f t="shared" si="32"/>
        <v>0</v>
      </c>
      <c r="ET51" s="171"/>
      <c r="EU51" s="18"/>
      <c r="EV51" s="171"/>
      <c r="EW51" s="18"/>
      <c r="EX51" s="18"/>
      <c r="EY51" s="18"/>
      <c r="EZ51" s="171"/>
      <c r="FA51" s="171"/>
      <c r="FB51" s="171"/>
      <c r="FC51" s="171"/>
      <c r="FD51" s="18"/>
      <c r="FE51" s="171"/>
      <c r="FF51" s="171"/>
      <c r="FG51" s="171"/>
      <c r="FH51" s="171"/>
      <c r="FI51" s="171"/>
      <c r="FJ51" s="171"/>
      <c r="FK51" s="171"/>
      <c r="FL51" s="171"/>
      <c r="FM51" s="171"/>
      <c r="FN51" s="171"/>
      <c r="FO51" s="171"/>
      <c r="FP51" s="18"/>
      <c r="FQ51" s="171"/>
      <c r="FS51" s="171"/>
      <c r="FU51" s="171"/>
      <c r="FV51" s="171"/>
      <c r="FW51" s="171"/>
      <c r="FX51" s="171"/>
    </row>
    <row r="52" spans="1:180" x14ac:dyDescent="0.15">
      <c r="A52" s="49">
        <v>1000033</v>
      </c>
      <c r="B52" s="95"/>
      <c r="C52" s="187" t="str">
        <f>IF(A52="","",DBCS(VLOOKUP(A52,入力シート!A:E,3,FALSE)))</f>
        <v/>
      </c>
      <c r="D52" s="188"/>
      <c r="E52" s="188"/>
      <c r="F52" s="185"/>
      <c r="G52" s="156"/>
      <c r="H52" s="187"/>
      <c r="I52" s="189"/>
      <c r="J52" s="187"/>
      <c r="K52" s="189"/>
      <c r="L52" s="173"/>
      <c r="M52" s="174"/>
      <c r="N52" s="189"/>
      <c r="O52" s="156"/>
      <c r="P52" s="176"/>
      <c r="Q52" s="184"/>
      <c r="R52" s="189"/>
      <c r="S52" s="186"/>
      <c r="T52" s="189"/>
      <c r="U52" s="101"/>
      <c r="V52" s="63"/>
      <c r="W52" s="51"/>
      <c r="X52" s="63"/>
      <c r="Y52" s="51"/>
      <c r="Z52" s="63"/>
      <c r="AA52" s="51"/>
      <c r="AB52" s="48"/>
      <c r="AC52" s="176"/>
      <c r="AD52" s="47"/>
      <c r="AE52" s="52"/>
      <c r="AF52" s="52"/>
      <c r="AG52" s="177"/>
      <c r="AH52" s="47"/>
      <c r="AI52" s="48"/>
      <c r="AJ52" s="48"/>
      <c r="AK52" s="51"/>
      <c r="AL52" s="48"/>
      <c r="AM52" s="48"/>
      <c r="AN52" s="48"/>
      <c r="AO52" s="48"/>
      <c r="AP52" s="47"/>
      <c r="AQ52" s="52"/>
      <c r="AR52" s="64"/>
      <c r="AS52" s="52"/>
      <c r="AT52" s="62"/>
      <c r="AU52" s="52"/>
      <c r="AV52" s="64"/>
      <c r="AW52" s="64"/>
      <c r="AX52" s="64"/>
      <c r="AY52" s="162"/>
      <c r="AZ52" s="127"/>
      <c r="BA52" s="48"/>
      <c r="BB52" s="52"/>
      <c r="BC52" s="52"/>
      <c r="BD52" s="52"/>
      <c r="BE52" s="52"/>
      <c r="BF52" s="177"/>
      <c r="BG52" s="101"/>
      <c r="BH52" s="177"/>
      <c r="BI52" s="48"/>
      <c r="BJ52" s="52"/>
      <c r="BK52" s="52"/>
      <c r="BL52" s="52"/>
      <c r="BM52" s="52"/>
      <c r="BN52" s="177"/>
      <c r="BO52" s="52"/>
      <c r="BP52" s="52"/>
      <c r="BQ52" s="52"/>
      <c r="BR52" s="177"/>
      <c r="BS52" s="52"/>
      <c r="BT52" s="52"/>
      <c r="BU52" s="52"/>
      <c r="BV52" s="177"/>
      <c r="BW52" s="124"/>
      <c r="BX52" s="101"/>
      <c r="BY52" s="100"/>
      <c r="BZ52" s="100"/>
      <c r="CA52" s="100"/>
      <c r="CB52" s="100"/>
      <c r="CC52" s="100"/>
      <c r="CD52" s="130"/>
      <c r="CE52" s="63"/>
      <c r="CF52" s="64"/>
      <c r="CG52" s="64"/>
      <c r="CH52" s="64"/>
      <c r="CI52" s="64"/>
      <c r="CJ52" s="177"/>
      <c r="CK52" s="101"/>
      <c r="CL52" s="177"/>
      <c r="CM52" s="52"/>
      <c r="CN52" s="52"/>
      <c r="CO52" s="52"/>
      <c r="CP52" s="52"/>
      <c r="CQ52" s="52"/>
      <c r="CR52" s="177"/>
      <c r="CS52" s="52"/>
      <c r="CT52" s="52"/>
      <c r="CU52" s="52"/>
      <c r="CV52" s="177"/>
      <c r="CW52" s="52"/>
      <c r="CX52" s="52"/>
      <c r="CY52" s="52"/>
      <c r="CZ52" s="177"/>
      <c r="DA52" s="124"/>
      <c r="DB52" s="100"/>
      <c r="DC52" s="100"/>
      <c r="DD52" s="100"/>
      <c r="DE52" s="188"/>
      <c r="DF52" s="185"/>
      <c r="DG52" s="100"/>
      <c r="DH52" s="100"/>
      <c r="DI52" s="100"/>
      <c r="DJ52" s="100"/>
      <c r="DK52" s="188"/>
      <c r="DL52" s="188"/>
      <c r="DM52" s="188"/>
      <c r="DN52" s="189"/>
      <c r="DO52" s="63"/>
      <c r="DP52" s="48"/>
      <c r="DQ52" s="48"/>
      <c r="DR52" s="48"/>
      <c r="DS52" s="48"/>
      <c r="DT52" s="51"/>
      <c r="DU52" s="48"/>
      <c r="DV52" s="52"/>
      <c r="DW52" s="52"/>
      <c r="DX52" s="177"/>
      <c r="DY52" s="52"/>
      <c r="DZ52" s="52"/>
      <c r="EA52" s="52"/>
      <c r="EB52" s="177"/>
      <c r="EC52" s="173"/>
      <c r="ED52" s="63"/>
      <c r="EE52" s="48"/>
      <c r="EF52" s="48"/>
      <c r="EG52" s="48"/>
      <c r="EH52" s="48"/>
      <c r="EI52" s="51"/>
      <c r="EJ52" s="48"/>
      <c r="EK52" s="52"/>
      <c r="EL52" s="52"/>
      <c r="EM52" s="177"/>
      <c r="EN52" s="52"/>
      <c r="EO52" s="52"/>
      <c r="EP52" s="52"/>
      <c r="EQ52" s="100"/>
      <c r="ER52" s="173"/>
      <c r="ES52" s="171">
        <f t="shared" si="32"/>
        <v>0</v>
      </c>
      <c r="ET52" s="171"/>
      <c r="EU52" s="18"/>
      <c r="EV52" s="171"/>
      <c r="EW52" s="18"/>
      <c r="EX52" s="18"/>
      <c r="EY52" s="18"/>
      <c r="EZ52" s="171"/>
      <c r="FA52" s="171"/>
      <c r="FB52" s="171"/>
      <c r="FC52" s="171"/>
      <c r="FD52" s="18"/>
      <c r="FE52" s="171"/>
      <c r="FF52" s="171"/>
      <c r="FG52" s="171"/>
      <c r="FH52" s="171"/>
      <c r="FI52" s="171"/>
      <c r="FJ52" s="171"/>
      <c r="FK52" s="171"/>
      <c r="FL52" s="171"/>
      <c r="FM52" s="171"/>
      <c r="FN52" s="171"/>
      <c r="FO52" s="171"/>
      <c r="FP52" s="18"/>
      <c r="FQ52" s="171"/>
      <c r="FS52" s="171"/>
      <c r="FU52" s="171"/>
      <c r="FV52" s="171"/>
      <c r="FW52" s="171"/>
      <c r="FX52" s="171"/>
    </row>
    <row r="53" spans="1:180" x14ac:dyDescent="0.15">
      <c r="A53" s="49">
        <v>1000034</v>
      </c>
      <c r="B53" s="95"/>
      <c r="C53" s="187" t="str">
        <f>IF(A53="","",DBCS(VLOOKUP(A53,入力シート!A:E,3,FALSE)))</f>
        <v/>
      </c>
      <c r="D53" s="188"/>
      <c r="E53" s="188"/>
      <c r="F53" s="185"/>
      <c r="G53" s="156"/>
      <c r="H53" s="187"/>
      <c r="I53" s="189"/>
      <c r="J53" s="187"/>
      <c r="K53" s="189"/>
      <c r="L53" s="173"/>
      <c r="M53" s="174"/>
      <c r="N53" s="189"/>
      <c r="O53" s="156"/>
      <c r="P53" s="176"/>
      <c r="Q53" s="184"/>
      <c r="R53" s="189"/>
      <c r="S53" s="186"/>
      <c r="T53" s="189"/>
      <c r="U53" s="101"/>
      <c r="V53" s="63"/>
      <c r="W53" s="51"/>
      <c r="X53" s="63"/>
      <c r="Y53" s="51"/>
      <c r="Z53" s="63"/>
      <c r="AA53" s="51"/>
      <c r="AB53" s="48"/>
      <c r="AC53" s="176"/>
      <c r="AD53" s="47"/>
      <c r="AE53" s="52"/>
      <c r="AF53" s="52"/>
      <c r="AG53" s="177"/>
      <c r="AH53" s="47"/>
      <c r="AI53" s="48"/>
      <c r="AJ53" s="48"/>
      <c r="AK53" s="51"/>
      <c r="AL53" s="48"/>
      <c r="AM53" s="48"/>
      <c r="AN53" s="48"/>
      <c r="AO53" s="48"/>
      <c r="AP53" s="47"/>
      <c r="AQ53" s="52"/>
      <c r="AR53" s="64"/>
      <c r="AS53" s="52"/>
      <c r="AT53" s="62"/>
      <c r="AU53" s="52"/>
      <c r="AV53" s="64"/>
      <c r="AW53" s="64"/>
      <c r="AX53" s="64"/>
      <c r="AY53" s="162"/>
      <c r="AZ53" s="127"/>
      <c r="BA53" s="48"/>
      <c r="BB53" s="52"/>
      <c r="BC53" s="52"/>
      <c r="BD53" s="52"/>
      <c r="BE53" s="52"/>
      <c r="BF53" s="177"/>
      <c r="BG53" s="101"/>
      <c r="BH53" s="177"/>
      <c r="BI53" s="48"/>
      <c r="BJ53" s="52"/>
      <c r="BK53" s="52"/>
      <c r="BL53" s="52"/>
      <c r="BM53" s="52"/>
      <c r="BN53" s="177"/>
      <c r="BO53" s="52"/>
      <c r="BP53" s="52"/>
      <c r="BQ53" s="52"/>
      <c r="BR53" s="177"/>
      <c r="BS53" s="52"/>
      <c r="BT53" s="52"/>
      <c r="BU53" s="52"/>
      <c r="BV53" s="177"/>
      <c r="BW53" s="124"/>
      <c r="BX53" s="101"/>
      <c r="BY53" s="100"/>
      <c r="BZ53" s="100"/>
      <c r="CA53" s="100"/>
      <c r="CB53" s="100"/>
      <c r="CC53" s="100"/>
      <c r="CD53" s="130"/>
      <c r="CE53" s="63"/>
      <c r="CF53" s="64"/>
      <c r="CG53" s="64"/>
      <c r="CH53" s="64"/>
      <c r="CI53" s="64"/>
      <c r="CJ53" s="177"/>
      <c r="CK53" s="101"/>
      <c r="CL53" s="177"/>
      <c r="CM53" s="52"/>
      <c r="CN53" s="52"/>
      <c r="CO53" s="52"/>
      <c r="CP53" s="52"/>
      <c r="CQ53" s="52"/>
      <c r="CR53" s="177"/>
      <c r="CS53" s="52"/>
      <c r="CT53" s="52"/>
      <c r="CU53" s="52"/>
      <c r="CV53" s="177"/>
      <c r="CW53" s="52"/>
      <c r="CX53" s="52"/>
      <c r="CY53" s="52"/>
      <c r="CZ53" s="177"/>
      <c r="DA53" s="124"/>
      <c r="DB53" s="100"/>
      <c r="DC53" s="100"/>
      <c r="DD53" s="100"/>
      <c r="DE53" s="188"/>
      <c r="DF53" s="185"/>
      <c r="DG53" s="100"/>
      <c r="DH53" s="100"/>
      <c r="DI53" s="100"/>
      <c r="DJ53" s="100"/>
      <c r="DK53" s="188"/>
      <c r="DL53" s="188"/>
      <c r="DM53" s="188"/>
      <c r="DN53" s="189"/>
      <c r="DO53" s="63"/>
      <c r="DP53" s="48"/>
      <c r="DQ53" s="48"/>
      <c r="DR53" s="48"/>
      <c r="DS53" s="48"/>
      <c r="DT53" s="51"/>
      <c r="DU53" s="48"/>
      <c r="DV53" s="52"/>
      <c r="DW53" s="52"/>
      <c r="DX53" s="177"/>
      <c r="DY53" s="52"/>
      <c r="DZ53" s="52"/>
      <c r="EA53" s="52"/>
      <c r="EB53" s="177"/>
      <c r="EC53" s="173"/>
      <c r="ED53" s="63"/>
      <c r="EE53" s="48"/>
      <c r="EF53" s="48"/>
      <c r="EG53" s="48"/>
      <c r="EH53" s="48"/>
      <c r="EI53" s="51"/>
      <c r="EJ53" s="48"/>
      <c r="EK53" s="52"/>
      <c r="EL53" s="52"/>
      <c r="EM53" s="177"/>
      <c r="EN53" s="52"/>
      <c r="EO53" s="52"/>
      <c r="EP53" s="52"/>
      <c r="EQ53" s="100"/>
      <c r="ER53" s="173"/>
      <c r="ES53" s="171">
        <f t="shared" si="32"/>
        <v>0</v>
      </c>
      <c r="ET53" s="171"/>
      <c r="EU53" s="18"/>
      <c r="EV53" s="171"/>
      <c r="EW53" s="18"/>
      <c r="EX53" s="18"/>
      <c r="EY53" s="18"/>
      <c r="EZ53" s="171"/>
      <c r="FA53" s="171"/>
      <c r="FB53" s="171"/>
      <c r="FC53" s="171"/>
      <c r="FD53" s="18"/>
      <c r="FE53" s="171"/>
      <c r="FF53" s="171"/>
      <c r="FG53" s="171"/>
      <c r="FH53" s="171"/>
      <c r="FI53" s="171"/>
      <c r="FJ53" s="171"/>
      <c r="FK53" s="171"/>
      <c r="FL53" s="171"/>
      <c r="FM53" s="171"/>
      <c r="FN53" s="171"/>
      <c r="FO53" s="171"/>
      <c r="FP53" s="18"/>
      <c r="FQ53" s="171"/>
      <c r="FS53" s="171"/>
      <c r="FU53" s="171"/>
      <c r="FV53" s="171"/>
      <c r="FW53" s="171"/>
      <c r="FX53" s="171"/>
    </row>
    <row r="54" spans="1:180" x14ac:dyDescent="0.15">
      <c r="A54" s="49">
        <v>1000035</v>
      </c>
      <c r="B54" s="95"/>
      <c r="C54" s="187" t="str">
        <f>IF(A54="","",DBCS(VLOOKUP(A54,入力シート!A:E,3,FALSE)))</f>
        <v/>
      </c>
      <c r="D54" s="188"/>
      <c r="E54" s="188"/>
      <c r="F54" s="185"/>
      <c r="G54" s="156"/>
      <c r="H54" s="187"/>
      <c r="I54" s="189"/>
      <c r="J54" s="187"/>
      <c r="K54" s="189"/>
      <c r="L54" s="173"/>
      <c r="M54" s="174"/>
      <c r="N54" s="189"/>
      <c r="O54" s="156"/>
      <c r="P54" s="176"/>
      <c r="Q54" s="184"/>
      <c r="R54" s="189"/>
      <c r="S54" s="186"/>
      <c r="T54" s="189"/>
      <c r="U54" s="101"/>
      <c r="V54" s="63"/>
      <c r="W54" s="51"/>
      <c r="X54" s="63"/>
      <c r="Y54" s="51"/>
      <c r="Z54" s="63"/>
      <c r="AA54" s="51"/>
      <c r="AB54" s="48"/>
      <c r="AC54" s="176"/>
      <c r="AD54" s="47"/>
      <c r="AE54" s="52"/>
      <c r="AF54" s="52"/>
      <c r="AG54" s="177"/>
      <c r="AH54" s="47"/>
      <c r="AI54" s="48"/>
      <c r="AJ54" s="48"/>
      <c r="AK54" s="51"/>
      <c r="AL54" s="48"/>
      <c r="AM54" s="48"/>
      <c r="AN54" s="48"/>
      <c r="AO54" s="48"/>
      <c r="AP54" s="47"/>
      <c r="AQ54" s="52"/>
      <c r="AR54" s="64"/>
      <c r="AS54" s="52"/>
      <c r="AT54" s="62"/>
      <c r="AU54" s="52"/>
      <c r="AV54" s="64"/>
      <c r="AW54" s="64"/>
      <c r="AX54" s="64"/>
      <c r="AY54" s="162"/>
      <c r="AZ54" s="127"/>
      <c r="BA54" s="48"/>
      <c r="BB54" s="52"/>
      <c r="BC54" s="52"/>
      <c r="BD54" s="52"/>
      <c r="BE54" s="52"/>
      <c r="BF54" s="177"/>
      <c r="BG54" s="101"/>
      <c r="BH54" s="177"/>
      <c r="BI54" s="48"/>
      <c r="BJ54" s="52"/>
      <c r="BK54" s="52"/>
      <c r="BL54" s="52"/>
      <c r="BM54" s="52"/>
      <c r="BN54" s="177"/>
      <c r="BO54" s="52"/>
      <c r="BP54" s="52"/>
      <c r="BQ54" s="52"/>
      <c r="BR54" s="177"/>
      <c r="BS54" s="52"/>
      <c r="BT54" s="52"/>
      <c r="BU54" s="52"/>
      <c r="BV54" s="177"/>
      <c r="BW54" s="124"/>
      <c r="BX54" s="101"/>
      <c r="BY54" s="100"/>
      <c r="BZ54" s="100"/>
      <c r="CA54" s="100"/>
      <c r="CB54" s="100"/>
      <c r="CC54" s="100"/>
      <c r="CD54" s="130"/>
      <c r="CE54" s="63"/>
      <c r="CF54" s="64"/>
      <c r="CG54" s="64"/>
      <c r="CH54" s="64"/>
      <c r="CI54" s="64"/>
      <c r="CJ54" s="177"/>
      <c r="CK54" s="101"/>
      <c r="CL54" s="177"/>
      <c r="CM54" s="52"/>
      <c r="CN54" s="52"/>
      <c r="CO54" s="52"/>
      <c r="CP54" s="52"/>
      <c r="CQ54" s="52"/>
      <c r="CR54" s="177"/>
      <c r="CS54" s="52"/>
      <c r="CT54" s="52"/>
      <c r="CU54" s="52"/>
      <c r="CV54" s="177"/>
      <c r="CW54" s="52"/>
      <c r="CX54" s="52"/>
      <c r="CY54" s="52"/>
      <c r="CZ54" s="177"/>
      <c r="DA54" s="124"/>
      <c r="DB54" s="100"/>
      <c r="DC54" s="100"/>
      <c r="DD54" s="100"/>
      <c r="DE54" s="188"/>
      <c r="DF54" s="185"/>
      <c r="DG54" s="100"/>
      <c r="DH54" s="100"/>
      <c r="DI54" s="100"/>
      <c r="DJ54" s="100"/>
      <c r="DK54" s="188"/>
      <c r="DL54" s="188"/>
      <c r="DM54" s="188"/>
      <c r="DN54" s="189"/>
      <c r="DO54" s="63"/>
      <c r="DP54" s="48"/>
      <c r="DQ54" s="48"/>
      <c r="DR54" s="48"/>
      <c r="DS54" s="48"/>
      <c r="DT54" s="51"/>
      <c r="DU54" s="48"/>
      <c r="DV54" s="52"/>
      <c r="DW54" s="52"/>
      <c r="DX54" s="177"/>
      <c r="DY54" s="52"/>
      <c r="DZ54" s="52"/>
      <c r="EA54" s="52"/>
      <c r="EB54" s="177"/>
      <c r="EC54" s="173"/>
      <c r="ED54" s="63"/>
      <c r="EE54" s="48"/>
      <c r="EF54" s="48"/>
      <c r="EG54" s="48"/>
      <c r="EH54" s="48"/>
      <c r="EI54" s="51"/>
      <c r="EJ54" s="48"/>
      <c r="EK54" s="52"/>
      <c r="EL54" s="52"/>
      <c r="EM54" s="177"/>
      <c r="EN54" s="52"/>
      <c r="EO54" s="52"/>
      <c r="EP54" s="52"/>
      <c r="EQ54" s="100"/>
      <c r="ER54" s="173"/>
      <c r="ES54" s="171">
        <f t="shared" si="32"/>
        <v>0</v>
      </c>
      <c r="ET54" s="171"/>
      <c r="EU54" s="18"/>
      <c r="EV54" s="171"/>
      <c r="EW54" s="18"/>
      <c r="EX54" s="18"/>
      <c r="EY54" s="18"/>
      <c r="EZ54" s="171"/>
      <c r="FA54" s="171"/>
      <c r="FB54" s="171"/>
      <c r="FC54" s="171"/>
      <c r="FD54" s="18"/>
      <c r="FE54" s="171"/>
      <c r="FF54" s="171"/>
      <c r="FG54" s="171"/>
      <c r="FH54" s="171"/>
      <c r="FI54" s="171"/>
      <c r="FJ54" s="171"/>
      <c r="FK54" s="171"/>
      <c r="FL54" s="171"/>
      <c r="FM54" s="171"/>
      <c r="FN54" s="171"/>
      <c r="FO54" s="171"/>
      <c r="FP54" s="18"/>
      <c r="FQ54" s="171"/>
      <c r="FS54" s="171"/>
      <c r="FU54" s="171"/>
      <c r="FV54" s="171"/>
      <c r="FW54" s="171"/>
      <c r="FX54" s="171"/>
    </row>
    <row r="55" spans="1:180" x14ac:dyDescent="0.15">
      <c r="A55" s="49">
        <v>1000036</v>
      </c>
      <c r="B55" s="95"/>
      <c r="C55" s="187" t="str">
        <f>IF(A55="","",DBCS(VLOOKUP(A55,入力シート!A:E,3,FALSE)))</f>
        <v/>
      </c>
      <c r="D55" s="188"/>
      <c r="E55" s="188"/>
      <c r="F55" s="185"/>
      <c r="G55" s="156"/>
      <c r="H55" s="187"/>
      <c r="I55" s="189"/>
      <c r="J55" s="187"/>
      <c r="K55" s="189"/>
      <c r="L55" s="173"/>
      <c r="M55" s="174"/>
      <c r="N55" s="189"/>
      <c r="O55" s="156"/>
      <c r="P55" s="176"/>
      <c r="Q55" s="184"/>
      <c r="R55" s="189"/>
      <c r="S55" s="186"/>
      <c r="T55" s="189"/>
      <c r="U55" s="101"/>
      <c r="V55" s="63"/>
      <c r="W55" s="51"/>
      <c r="X55" s="63"/>
      <c r="Y55" s="51"/>
      <c r="Z55" s="63"/>
      <c r="AA55" s="51"/>
      <c r="AB55" s="48"/>
      <c r="AC55" s="176"/>
      <c r="AD55" s="47"/>
      <c r="AE55" s="52"/>
      <c r="AF55" s="52"/>
      <c r="AG55" s="177"/>
      <c r="AH55" s="47"/>
      <c r="AI55" s="48"/>
      <c r="AJ55" s="48"/>
      <c r="AK55" s="51"/>
      <c r="AL55" s="48"/>
      <c r="AM55" s="48"/>
      <c r="AN55" s="48"/>
      <c r="AO55" s="48"/>
      <c r="AP55" s="47"/>
      <c r="AQ55" s="52"/>
      <c r="AR55" s="64"/>
      <c r="AS55" s="52"/>
      <c r="AT55" s="62"/>
      <c r="AU55" s="52"/>
      <c r="AV55" s="64"/>
      <c r="AW55" s="64"/>
      <c r="AX55" s="64"/>
      <c r="AY55" s="162"/>
      <c r="AZ55" s="127"/>
      <c r="BA55" s="48"/>
      <c r="BB55" s="52"/>
      <c r="BC55" s="52"/>
      <c r="BD55" s="52"/>
      <c r="BE55" s="52"/>
      <c r="BF55" s="177"/>
      <c r="BG55" s="101"/>
      <c r="BH55" s="177"/>
      <c r="BI55" s="48"/>
      <c r="BJ55" s="52"/>
      <c r="BK55" s="52"/>
      <c r="BL55" s="52"/>
      <c r="BM55" s="52"/>
      <c r="BN55" s="177"/>
      <c r="BO55" s="52"/>
      <c r="BP55" s="52"/>
      <c r="BQ55" s="52"/>
      <c r="BR55" s="177"/>
      <c r="BS55" s="52"/>
      <c r="BT55" s="52"/>
      <c r="BU55" s="52"/>
      <c r="BV55" s="177"/>
      <c r="BW55" s="124"/>
      <c r="BX55" s="101"/>
      <c r="BY55" s="100"/>
      <c r="BZ55" s="100"/>
      <c r="CA55" s="100"/>
      <c r="CB55" s="100"/>
      <c r="CC55" s="100"/>
      <c r="CD55" s="130"/>
      <c r="CE55" s="63"/>
      <c r="CF55" s="64"/>
      <c r="CG55" s="64"/>
      <c r="CH55" s="64"/>
      <c r="CI55" s="64"/>
      <c r="CJ55" s="177"/>
      <c r="CK55" s="101"/>
      <c r="CL55" s="177"/>
      <c r="CM55" s="52"/>
      <c r="CN55" s="52"/>
      <c r="CO55" s="52"/>
      <c r="CP55" s="52"/>
      <c r="CQ55" s="52"/>
      <c r="CR55" s="177"/>
      <c r="CS55" s="52"/>
      <c r="CT55" s="52"/>
      <c r="CU55" s="52"/>
      <c r="CV55" s="177"/>
      <c r="CW55" s="52"/>
      <c r="CX55" s="52"/>
      <c r="CY55" s="52"/>
      <c r="CZ55" s="177"/>
      <c r="DA55" s="124"/>
      <c r="DB55" s="100"/>
      <c r="DC55" s="100"/>
      <c r="DD55" s="100"/>
      <c r="DE55" s="188"/>
      <c r="DF55" s="185"/>
      <c r="DG55" s="100"/>
      <c r="DH55" s="100"/>
      <c r="DI55" s="100"/>
      <c r="DJ55" s="100"/>
      <c r="DK55" s="188"/>
      <c r="DL55" s="188"/>
      <c r="DM55" s="188"/>
      <c r="DN55" s="189"/>
      <c r="DO55" s="63"/>
      <c r="DP55" s="48"/>
      <c r="DQ55" s="48"/>
      <c r="DR55" s="48"/>
      <c r="DS55" s="48"/>
      <c r="DT55" s="51"/>
      <c r="DU55" s="48"/>
      <c r="DV55" s="52"/>
      <c r="DW55" s="52"/>
      <c r="DX55" s="177"/>
      <c r="DY55" s="52"/>
      <c r="DZ55" s="52"/>
      <c r="EA55" s="52"/>
      <c r="EB55" s="177"/>
      <c r="EC55" s="173"/>
      <c r="ED55" s="63"/>
      <c r="EE55" s="48"/>
      <c r="EF55" s="48"/>
      <c r="EG55" s="48"/>
      <c r="EH55" s="48"/>
      <c r="EI55" s="51"/>
      <c r="EJ55" s="48"/>
      <c r="EK55" s="52"/>
      <c r="EL55" s="52"/>
      <c r="EM55" s="177"/>
      <c r="EN55" s="52"/>
      <c r="EO55" s="52"/>
      <c r="EP55" s="52"/>
      <c r="EQ55" s="100"/>
      <c r="ER55" s="173"/>
      <c r="ES55" s="171">
        <f t="shared" si="32"/>
        <v>0</v>
      </c>
      <c r="ET55" s="171"/>
      <c r="EU55" s="18"/>
      <c r="EV55" s="171"/>
      <c r="EW55" s="18"/>
      <c r="EX55" s="18"/>
      <c r="EY55" s="18"/>
      <c r="EZ55" s="171"/>
      <c r="FA55" s="171"/>
      <c r="FB55" s="171"/>
      <c r="FC55" s="171"/>
      <c r="FD55" s="18"/>
      <c r="FE55" s="171"/>
      <c r="FF55" s="171"/>
      <c r="FG55" s="171"/>
      <c r="FH55" s="171"/>
      <c r="FI55" s="171"/>
      <c r="FJ55" s="171"/>
      <c r="FK55" s="171"/>
      <c r="FL55" s="171"/>
      <c r="FM55" s="171"/>
      <c r="FN55" s="171"/>
      <c r="FO55" s="171"/>
      <c r="FP55" s="18"/>
      <c r="FQ55" s="171"/>
      <c r="FS55" s="171"/>
      <c r="FU55" s="171"/>
      <c r="FV55" s="171"/>
      <c r="FW55" s="171"/>
      <c r="FX55" s="171"/>
    </row>
    <row r="56" spans="1:180" x14ac:dyDescent="0.15">
      <c r="A56" s="49">
        <v>1000037</v>
      </c>
      <c r="B56" s="95"/>
      <c r="C56" s="187" t="str">
        <f>IF(A56="","",DBCS(VLOOKUP(A56,入力シート!A:E,3,FALSE)))</f>
        <v/>
      </c>
      <c r="D56" s="188"/>
      <c r="E56" s="188"/>
      <c r="F56" s="185"/>
      <c r="G56" s="156"/>
      <c r="H56" s="187"/>
      <c r="I56" s="189"/>
      <c r="J56" s="187"/>
      <c r="K56" s="189"/>
      <c r="L56" s="173"/>
      <c r="M56" s="174"/>
      <c r="N56" s="189"/>
      <c r="O56" s="156"/>
      <c r="P56" s="176"/>
      <c r="Q56" s="184"/>
      <c r="R56" s="189"/>
      <c r="S56" s="186"/>
      <c r="T56" s="189"/>
      <c r="U56" s="101"/>
      <c r="V56" s="63"/>
      <c r="W56" s="51"/>
      <c r="X56" s="63"/>
      <c r="Y56" s="51"/>
      <c r="Z56" s="63"/>
      <c r="AA56" s="51"/>
      <c r="AB56" s="48"/>
      <c r="AC56" s="176"/>
      <c r="AD56" s="47"/>
      <c r="AE56" s="52"/>
      <c r="AF56" s="52"/>
      <c r="AG56" s="177"/>
      <c r="AH56" s="47"/>
      <c r="AI56" s="48"/>
      <c r="AJ56" s="48"/>
      <c r="AK56" s="51"/>
      <c r="AL56" s="48"/>
      <c r="AM56" s="48"/>
      <c r="AN56" s="48"/>
      <c r="AO56" s="48"/>
      <c r="AP56" s="47"/>
      <c r="AQ56" s="52"/>
      <c r="AR56" s="64"/>
      <c r="AS56" s="52"/>
      <c r="AT56" s="62"/>
      <c r="AU56" s="52"/>
      <c r="AV56" s="64"/>
      <c r="AW56" s="64"/>
      <c r="AX56" s="64"/>
      <c r="AY56" s="162"/>
      <c r="AZ56" s="127"/>
      <c r="BA56" s="48"/>
      <c r="BB56" s="52"/>
      <c r="BC56" s="52"/>
      <c r="BD56" s="52"/>
      <c r="BE56" s="52"/>
      <c r="BF56" s="177"/>
      <c r="BG56" s="101"/>
      <c r="BH56" s="177"/>
      <c r="BI56" s="48"/>
      <c r="BJ56" s="52"/>
      <c r="BK56" s="52"/>
      <c r="BL56" s="52"/>
      <c r="BM56" s="52"/>
      <c r="BN56" s="177"/>
      <c r="BO56" s="52"/>
      <c r="BP56" s="52"/>
      <c r="BQ56" s="52"/>
      <c r="BR56" s="177"/>
      <c r="BS56" s="52"/>
      <c r="BT56" s="52"/>
      <c r="BU56" s="52"/>
      <c r="BV56" s="177"/>
      <c r="BW56" s="124"/>
      <c r="BX56" s="101"/>
      <c r="BY56" s="100"/>
      <c r="BZ56" s="100"/>
      <c r="CA56" s="100"/>
      <c r="CB56" s="100"/>
      <c r="CC56" s="100"/>
      <c r="CD56" s="130"/>
      <c r="CE56" s="63"/>
      <c r="CF56" s="64"/>
      <c r="CG56" s="64"/>
      <c r="CH56" s="64"/>
      <c r="CI56" s="64"/>
      <c r="CJ56" s="177"/>
      <c r="CK56" s="101"/>
      <c r="CL56" s="177"/>
      <c r="CM56" s="52"/>
      <c r="CN56" s="52"/>
      <c r="CO56" s="52"/>
      <c r="CP56" s="52"/>
      <c r="CQ56" s="52"/>
      <c r="CR56" s="177"/>
      <c r="CS56" s="52"/>
      <c r="CT56" s="52"/>
      <c r="CU56" s="52"/>
      <c r="CV56" s="177"/>
      <c r="CW56" s="52"/>
      <c r="CX56" s="52"/>
      <c r="CY56" s="52"/>
      <c r="CZ56" s="177"/>
      <c r="DA56" s="124"/>
      <c r="DB56" s="100"/>
      <c r="DC56" s="100"/>
      <c r="DD56" s="100"/>
      <c r="DE56" s="188"/>
      <c r="DF56" s="185"/>
      <c r="DG56" s="100"/>
      <c r="DH56" s="100"/>
      <c r="DI56" s="100"/>
      <c r="DJ56" s="100"/>
      <c r="DK56" s="188"/>
      <c r="DL56" s="188"/>
      <c r="DM56" s="188"/>
      <c r="DN56" s="189"/>
      <c r="DO56" s="63"/>
      <c r="DP56" s="48"/>
      <c r="DQ56" s="48"/>
      <c r="DR56" s="48"/>
      <c r="DS56" s="48"/>
      <c r="DT56" s="51"/>
      <c r="DU56" s="48"/>
      <c r="DV56" s="52"/>
      <c r="DW56" s="52"/>
      <c r="DX56" s="177"/>
      <c r="DY56" s="52"/>
      <c r="DZ56" s="52"/>
      <c r="EA56" s="52"/>
      <c r="EB56" s="177"/>
      <c r="EC56" s="173"/>
      <c r="ED56" s="63"/>
      <c r="EE56" s="48"/>
      <c r="EF56" s="48"/>
      <c r="EG56" s="48"/>
      <c r="EH56" s="48"/>
      <c r="EI56" s="51"/>
      <c r="EJ56" s="48"/>
      <c r="EK56" s="52"/>
      <c r="EL56" s="52"/>
      <c r="EM56" s="177"/>
      <c r="EN56" s="52"/>
      <c r="EO56" s="52"/>
      <c r="EP56" s="52"/>
      <c r="EQ56" s="100"/>
      <c r="ER56" s="173"/>
      <c r="ES56" s="171">
        <f t="shared" si="32"/>
        <v>0</v>
      </c>
      <c r="ET56" s="171"/>
      <c r="EU56" s="18"/>
      <c r="EV56" s="171"/>
      <c r="EW56" s="18"/>
      <c r="EX56" s="18"/>
      <c r="EY56" s="18"/>
      <c r="EZ56" s="171"/>
      <c r="FA56" s="171"/>
      <c r="FB56" s="171"/>
      <c r="FC56" s="171"/>
      <c r="FD56" s="18"/>
      <c r="FE56" s="171"/>
      <c r="FF56" s="171"/>
      <c r="FG56" s="171"/>
      <c r="FH56" s="171"/>
      <c r="FI56" s="171"/>
      <c r="FJ56" s="171"/>
      <c r="FK56" s="171"/>
      <c r="FL56" s="171"/>
      <c r="FM56" s="171"/>
      <c r="FN56" s="171"/>
      <c r="FO56" s="171"/>
      <c r="FP56" s="18"/>
      <c r="FQ56" s="171"/>
      <c r="FS56" s="171"/>
      <c r="FU56" s="171"/>
      <c r="FV56" s="171"/>
      <c r="FW56" s="171"/>
      <c r="FX56" s="171"/>
    </row>
    <row r="57" spans="1:180" x14ac:dyDescent="0.15">
      <c r="A57" s="49">
        <v>1000038</v>
      </c>
      <c r="B57" s="95"/>
      <c r="C57" s="187" t="str">
        <f>IF(A57="","",DBCS(VLOOKUP(A57,入力シート!A:E,3,FALSE)))</f>
        <v/>
      </c>
      <c r="D57" s="188"/>
      <c r="E57" s="188"/>
      <c r="F57" s="185"/>
      <c r="G57" s="156"/>
      <c r="H57" s="187"/>
      <c r="I57" s="189"/>
      <c r="J57" s="187"/>
      <c r="K57" s="189"/>
      <c r="L57" s="173"/>
      <c r="M57" s="174"/>
      <c r="N57" s="189"/>
      <c r="O57" s="156"/>
      <c r="P57" s="176"/>
      <c r="Q57" s="184"/>
      <c r="R57" s="189"/>
      <c r="S57" s="186"/>
      <c r="T57" s="189"/>
      <c r="U57" s="101"/>
      <c r="V57" s="63"/>
      <c r="W57" s="51"/>
      <c r="X57" s="63"/>
      <c r="Y57" s="51"/>
      <c r="Z57" s="63"/>
      <c r="AA57" s="51"/>
      <c r="AB57" s="48"/>
      <c r="AC57" s="176"/>
      <c r="AD57" s="47"/>
      <c r="AE57" s="52"/>
      <c r="AF57" s="52"/>
      <c r="AG57" s="177"/>
      <c r="AH57" s="47"/>
      <c r="AI57" s="48"/>
      <c r="AJ57" s="48"/>
      <c r="AK57" s="51"/>
      <c r="AL57" s="48"/>
      <c r="AM57" s="48"/>
      <c r="AN57" s="48"/>
      <c r="AO57" s="48"/>
      <c r="AP57" s="47"/>
      <c r="AQ57" s="52"/>
      <c r="AR57" s="64"/>
      <c r="AS57" s="52"/>
      <c r="AT57" s="62"/>
      <c r="AU57" s="52"/>
      <c r="AV57" s="64"/>
      <c r="AW57" s="64"/>
      <c r="AX57" s="64"/>
      <c r="AY57" s="162"/>
      <c r="AZ57" s="127"/>
      <c r="BA57" s="48"/>
      <c r="BB57" s="52"/>
      <c r="BC57" s="52"/>
      <c r="BD57" s="52"/>
      <c r="BE57" s="52"/>
      <c r="BF57" s="177"/>
      <c r="BG57" s="101"/>
      <c r="BH57" s="177"/>
      <c r="BI57" s="48"/>
      <c r="BJ57" s="52"/>
      <c r="BK57" s="52"/>
      <c r="BL57" s="52"/>
      <c r="BM57" s="52"/>
      <c r="BN57" s="177"/>
      <c r="BO57" s="52"/>
      <c r="BP57" s="52"/>
      <c r="BQ57" s="52"/>
      <c r="BR57" s="177"/>
      <c r="BS57" s="52"/>
      <c r="BT57" s="52"/>
      <c r="BU57" s="52"/>
      <c r="BV57" s="177"/>
      <c r="BW57" s="124"/>
      <c r="BX57" s="101"/>
      <c r="BY57" s="100"/>
      <c r="BZ57" s="100"/>
      <c r="CA57" s="100"/>
      <c r="CB57" s="100"/>
      <c r="CC57" s="100"/>
      <c r="CD57" s="130"/>
      <c r="CE57" s="63"/>
      <c r="CF57" s="64"/>
      <c r="CG57" s="64"/>
      <c r="CH57" s="64"/>
      <c r="CI57" s="64"/>
      <c r="CJ57" s="177"/>
      <c r="CK57" s="101"/>
      <c r="CL57" s="177"/>
      <c r="CM57" s="52"/>
      <c r="CN57" s="52"/>
      <c r="CO57" s="52"/>
      <c r="CP57" s="52"/>
      <c r="CQ57" s="52"/>
      <c r="CR57" s="177"/>
      <c r="CS57" s="52"/>
      <c r="CT57" s="52"/>
      <c r="CU57" s="52"/>
      <c r="CV57" s="177"/>
      <c r="CW57" s="52"/>
      <c r="CX57" s="52"/>
      <c r="CY57" s="52"/>
      <c r="CZ57" s="177"/>
      <c r="DA57" s="124"/>
      <c r="DB57" s="100"/>
      <c r="DC57" s="100"/>
      <c r="DD57" s="100"/>
      <c r="DE57" s="188"/>
      <c r="DF57" s="185"/>
      <c r="DG57" s="100"/>
      <c r="DH57" s="100"/>
      <c r="DI57" s="100"/>
      <c r="DJ57" s="100"/>
      <c r="DK57" s="188"/>
      <c r="DL57" s="188"/>
      <c r="DM57" s="188"/>
      <c r="DN57" s="189"/>
      <c r="DO57" s="63"/>
      <c r="DP57" s="48"/>
      <c r="DQ57" s="48"/>
      <c r="DR57" s="48"/>
      <c r="DS57" s="48"/>
      <c r="DT57" s="51"/>
      <c r="DU57" s="48"/>
      <c r="DV57" s="52"/>
      <c r="DW57" s="52"/>
      <c r="DX57" s="177"/>
      <c r="DY57" s="52"/>
      <c r="DZ57" s="52"/>
      <c r="EA57" s="52"/>
      <c r="EB57" s="177"/>
      <c r="EC57" s="173"/>
      <c r="ED57" s="63"/>
      <c r="EE57" s="48"/>
      <c r="EF57" s="48"/>
      <c r="EG57" s="48"/>
      <c r="EH57" s="48"/>
      <c r="EI57" s="51"/>
      <c r="EJ57" s="48"/>
      <c r="EK57" s="52"/>
      <c r="EL57" s="52"/>
      <c r="EM57" s="177"/>
      <c r="EN57" s="52"/>
      <c r="EO57" s="52"/>
      <c r="EP57" s="52"/>
      <c r="EQ57" s="100"/>
      <c r="ER57" s="173"/>
      <c r="ES57" s="171">
        <f t="shared" si="32"/>
        <v>0</v>
      </c>
      <c r="ET57" s="171"/>
      <c r="EU57" s="18"/>
      <c r="EV57" s="171"/>
      <c r="EW57" s="18"/>
      <c r="EX57" s="18"/>
      <c r="EY57" s="18"/>
      <c r="EZ57" s="171"/>
      <c r="FA57" s="171"/>
      <c r="FB57" s="171"/>
      <c r="FC57" s="171"/>
      <c r="FD57" s="18"/>
      <c r="FE57" s="171"/>
      <c r="FF57" s="171"/>
      <c r="FG57" s="171"/>
      <c r="FH57" s="171"/>
      <c r="FI57" s="171"/>
      <c r="FJ57" s="171"/>
      <c r="FK57" s="171"/>
      <c r="FL57" s="171"/>
      <c r="FM57" s="171"/>
      <c r="FN57" s="171"/>
      <c r="FO57" s="171"/>
      <c r="FP57" s="18"/>
      <c r="FQ57" s="171"/>
      <c r="FS57" s="171"/>
      <c r="FU57" s="171"/>
      <c r="FV57" s="171"/>
      <c r="FW57" s="171"/>
      <c r="FX57" s="171"/>
    </row>
    <row r="58" spans="1:180" x14ac:dyDescent="0.15">
      <c r="A58" s="49">
        <v>1000039</v>
      </c>
      <c r="B58" s="95"/>
      <c r="C58" s="187" t="str">
        <f>IF(A58="","",DBCS(VLOOKUP(A58,入力シート!A:E,3,FALSE)))</f>
        <v/>
      </c>
      <c r="D58" s="188"/>
      <c r="E58" s="188"/>
      <c r="F58" s="185"/>
      <c r="G58" s="156"/>
      <c r="H58" s="187"/>
      <c r="I58" s="189"/>
      <c r="J58" s="187"/>
      <c r="K58" s="189"/>
      <c r="L58" s="173"/>
      <c r="M58" s="174"/>
      <c r="N58" s="189"/>
      <c r="O58" s="156"/>
      <c r="P58" s="176"/>
      <c r="Q58" s="184"/>
      <c r="R58" s="189"/>
      <c r="S58" s="186"/>
      <c r="T58" s="189"/>
      <c r="U58" s="101"/>
      <c r="V58" s="63"/>
      <c r="W58" s="51"/>
      <c r="X58" s="63"/>
      <c r="Y58" s="51"/>
      <c r="Z58" s="63"/>
      <c r="AA58" s="51"/>
      <c r="AB58" s="48"/>
      <c r="AC58" s="176"/>
      <c r="AD58" s="47"/>
      <c r="AE58" s="52"/>
      <c r="AF58" s="52"/>
      <c r="AG58" s="177"/>
      <c r="AH58" s="47"/>
      <c r="AI58" s="48"/>
      <c r="AJ58" s="48"/>
      <c r="AK58" s="51"/>
      <c r="AL58" s="48"/>
      <c r="AM58" s="48"/>
      <c r="AN58" s="48"/>
      <c r="AO58" s="48"/>
      <c r="AP58" s="47"/>
      <c r="AQ58" s="52"/>
      <c r="AR58" s="64"/>
      <c r="AS58" s="52"/>
      <c r="AT58" s="62"/>
      <c r="AU58" s="52"/>
      <c r="AV58" s="64"/>
      <c r="AW58" s="64"/>
      <c r="AX58" s="64"/>
      <c r="AY58" s="162"/>
      <c r="AZ58" s="127"/>
      <c r="BA58" s="48"/>
      <c r="BB58" s="52"/>
      <c r="BC58" s="52"/>
      <c r="BD58" s="52"/>
      <c r="BE58" s="52"/>
      <c r="BF58" s="177"/>
      <c r="BG58" s="101"/>
      <c r="BH58" s="177"/>
      <c r="BI58" s="48"/>
      <c r="BJ58" s="52"/>
      <c r="BK58" s="52"/>
      <c r="BL58" s="52"/>
      <c r="BM58" s="52"/>
      <c r="BN58" s="177"/>
      <c r="BO58" s="52"/>
      <c r="BP58" s="52"/>
      <c r="BQ58" s="52"/>
      <c r="BR58" s="177"/>
      <c r="BS58" s="52"/>
      <c r="BT58" s="52"/>
      <c r="BU58" s="52"/>
      <c r="BV58" s="177"/>
      <c r="BW58" s="124"/>
      <c r="BX58" s="101"/>
      <c r="BY58" s="100"/>
      <c r="BZ58" s="100"/>
      <c r="CA58" s="100"/>
      <c r="CB58" s="100"/>
      <c r="CC58" s="100"/>
      <c r="CD58" s="130"/>
      <c r="CE58" s="63"/>
      <c r="CF58" s="64"/>
      <c r="CG58" s="64"/>
      <c r="CH58" s="64"/>
      <c r="CI58" s="64"/>
      <c r="CJ58" s="177"/>
      <c r="CK58" s="101"/>
      <c r="CL58" s="177"/>
      <c r="CM58" s="52"/>
      <c r="CN58" s="52"/>
      <c r="CO58" s="52"/>
      <c r="CP58" s="52"/>
      <c r="CQ58" s="52"/>
      <c r="CR58" s="177"/>
      <c r="CS58" s="52"/>
      <c r="CT58" s="52"/>
      <c r="CU58" s="52"/>
      <c r="CV58" s="177"/>
      <c r="CW58" s="52"/>
      <c r="CX58" s="52"/>
      <c r="CY58" s="52"/>
      <c r="CZ58" s="177"/>
      <c r="DA58" s="124"/>
      <c r="DB58" s="100"/>
      <c r="DC58" s="100"/>
      <c r="DD58" s="100"/>
      <c r="DE58" s="188"/>
      <c r="DF58" s="185"/>
      <c r="DG58" s="100"/>
      <c r="DH58" s="100"/>
      <c r="DI58" s="100"/>
      <c r="DJ58" s="100"/>
      <c r="DK58" s="188"/>
      <c r="DL58" s="188"/>
      <c r="DM58" s="188"/>
      <c r="DN58" s="189"/>
      <c r="DO58" s="63"/>
      <c r="DP58" s="48"/>
      <c r="DQ58" s="48"/>
      <c r="DR58" s="48"/>
      <c r="DS58" s="48"/>
      <c r="DT58" s="51"/>
      <c r="DU58" s="48"/>
      <c r="DV58" s="52"/>
      <c r="DW58" s="52"/>
      <c r="DX58" s="177"/>
      <c r="DY58" s="52"/>
      <c r="DZ58" s="52"/>
      <c r="EA58" s="52"/>
      <c r="EB58" s="177"/>
      <c r="EC58" s="173"/>
      <c r="ED58" s="63"/>
      <c r="EE58" s="48"/>
      <c r="EF58" s="48"/>
      <c r="EG58" s="48"/>
      <c r="EH58" s="48"/>
      <c r="EI58" s="51"/>
      <c r="EJ58" s="48"/>
      <c r="EK58" s="52"/>
      <c r="EL58" s="52"/>
      <c r="EM58" s="177"/>
      <c r="EN58" s="52"/>
      <c r="EO58" s="52"/>
      <c r="EP58" s="52"/>
      <c r="EQ58" s="100"/>
      <c r="ER58" s="173"/>
      <c r="ES58" s="171">
        <f t="shared" si="32"/>
        <v>0</v>
      </c>
      <c r="ET58" s="171"/>
      <c r="EU58" s="18"/>
      <c r="EV58" s="171"/>
      <c r="EW58" s="18"/>
      <c r="EX58" s="18"/>
      <c r="EY58" s="18"/>
      <c r="EZ58" s="171"/>
      <c r="FA58" s="171"/>
      <c r="FB58" s="171"/>
      <c r="FC58" s="171"/>
      <c r="FD58" s="18"/>
      <c r="FE58" s="171"/>
      <c r="FF58" s="171"/>
      <c r="FG58" s="171"/>
      <c r="FH58" s="171"/>
      <c r="FI58" s="171"/>
      <c r="FJ58" s="171"/>
      <c r="FK58" s="171"/>
      <c r="FL58" s="171"/>
      <c r="FM58" s="171"/>
      <c r="FN58" s="171"/>
      <c r="FO58" s="171"/>
      <c r="FP58" s="18"/>
      <c r="FQ58" s="171"/>
      <c r="FS58" s="171"/>
      <c r="FU58" s="171"/>
      <c r="FV58" s="171"/>
      <c r="FW58" s="171"/>
      <c r="FX58" s="171"/>
    </row>
    <row r="59" spans="1:180" x14ac:dyDescent="0.15">
      <c r="A59" s="49">
        <v>1000040</v>
      </c>
      <c r="B59" s="95"/>
      <c r="C59" s="187" t="str">
        <f>IF(A59="","",DBCS(VLOOKUP(A59,入力シート!A:E,3,FALSE)))</f>
        <v/>
      </c>
      <c r="D59" s="188"/>
      <c r="E59" s="188"/>
      <c r="F59" s="185"/>
      <c r="G59" s="156"/>
      <c r="H59" s="187"/>
      <c r="I59" s="189"/>
      <c r="J59" s="187"/>
      <c r="K59" s="189"/>
      <c r="L59" s="173"/>
      <c r="M59" s="174"/>
      <c r="N59" s="189"/>
      <c r="O59" s="156"/>
      <c r="P59" s="176"/>
      <c r="Q59" s="184"/>
      <c r="R59" s="189"/>
      <c r="S59" s="186"/>
      <c r="T59" s="189"/>
      <c r="U59" s="101"/>
      <c r="V59" s="63"/>
      <c r="W59" s="51"/>
      <c r="X59" s="63"/>
      <c r="Y59" s="51"/>
      <c r="Z59" s="63"/>
      <c r="AA59" s="51"/>
      <c r="AB59" s="48"/>
      <c r="AC59" s="176"/>
      <c r="AD59" s="47"/>
      <c r="AE59" s="52"/>
      <c r="AF59" s="52"/>
      <c r="AG59" s="177"/>
      <c r="AH59" s="47"/>
      <c r="AI59" s="48"/>
      <c r="AJ59" s="48"/>
      <c r="AK59" s="51"/>
      <c r="AL59" s="48"/>
      <c r="AM59" s="48"/>
      <c r="AN59" s="48"/>
      <c r="AO59" s="48"/>
      <c r="AP59" s="47"/>
      <c r="AQ59" s="52"/>
      <c r="AR59" s="64"/>
      <c r="AS59" s="52"/>
      <c r="AT59" s="62"/>
      <c r="AU59" s="52"/>
      <c r="AV59" s="64"/>
      <c r="AW59" s="64"/>
      <c r="AX59" s="64"/>
      <c r="AY59" s="162"/>
      <c r="AZ59" s="127"/>
      <c r="BA59" s="48"/>
      <c r="BB59" s="52"/>
      <c r="BC59" s="52"/>
      <c r="BD59" s="52"/>
      <c r="BE59" s="52"/>
      <c r="BF59" s="177"/>
      <c r="BG59" s="101"/>
      <c r="BH59" s="177"/>
      <c r="BI59" s="48"/>
      <c r="BJ59" s="52"/>
      <c r="BK59" s="52"/>
      <c r="BL59" s="52"/>
      <c r="BM59" s="52"/>
      <c r="BN59" s="177"/>
      <c r="BO59" s="52"/>
      <c r="BP59" s="52"/>
      <c r="BQ59" s="52"/>
      <c r="BR59" s="177"/>
      <c r="BS59" s="52"/>
      <c r="BT59" s="52"/>
      <c r="BU59" s="52"/>
      <c r="BV59" s="177"/>
      <c r="BW59" s="124"/>
      <c r="BX59" s="101"/>
      <c r="BY59" s="100"/>
      <c r="BZ59" s="100"/>
      <c r="CA59" s="100"/>
      <c r="CB59" s="100"/>
      <c r="CC59" s="100"/>
      <c r="CD59" s="130"/>
      <c r="CE59" s="63"/>
      <c r="CF59" s="64"/>
      <c r="CG59" s="64"/>
      <c r="CH59" s="64"/>
      <c r="CI59" s="64"/>
      <c r="CJ59" s="177"/>
      <c r="CK59" s="101"/>
      <c r="CL59" s="177"/>
      <c r="CM59" s="52"/>
      <c r="CN59" s="52"/>
      <c r="CO59" s="52"/>
      <c r="CP59" s="52"/>
      <c r="CQ59" s="52"/>
      <c r="CR59" s="177"/>
      <c r="CS59" s="52"/>
      <c r="CT59" s="52"/>
      <c r="CU59" s="52"/>
      <c r="CV59" s="177"/>
      <c r="CW59" s="52"/>
      <c r="CX59" s="52"/>
      <c r="CY59" s="52"/>
      <c r="CZ59" s="177"/>
      <c r="DA59" s="124"/>
      <c r="DB59" s="100"/>
      <c r="DC59" s="100"/>
      <c r="DD59" s="100"/>
      <c r="DE59" s="188"/>
      <c r="DF59" s="185"/>
      <c r="DG59" s="100"/>
      <c r="DH59" s="100"/>
      <c r="DI59" s="100"/>
      <c r="DJ59" s="100"/>
      <c r="DK59" s="188"/>
      <c r="DL59" s="188"/>
      <c r="DM59" s="188"/>
      <c r="DN59" s="189"/>
      <c r="DO59" s="63"/>
      <c r="DP59" s="48"/>
      <c r="DQ59" s="48"/>
      <c r="DR59" s="48"/>
      <c r="DS59" s="48"/>
      <c r="DT59" s="51"/>
      <c r="DU59" s="48"/>
      <c r="DV59" s="52"/>
      <c r="DW59" s="52"/>
      <c r="DX59" s="177"/>
      <c r="DY59" s="52"/>
      <c r="DZ59" s="52"/>
      <c r="EA59" s="52"/>
      <c r="EB59" s="177"/>
      <c r="EC59" s="173"/>
      <c r="ED59" s="63"/>
      <c r="EE59" s="48"/>
      <c r="EF59" s="48"/>
      <c r="EG59" s="48"/>
      <c r="EH59" s="48"/>
      <c r="EI59" s="51"/>
      <c r="EJ59" s="48"/>
      <c r="EK59" s="52"/>
      <c r="EL59" s="52"/>
      <c r="EM59" s="177"/>
      <c r="EN59" s="52"/>
      <c r="EO59" s="52"/>
      <c r="EP59" s="52"/>
      <c r="EQ59" s="100"/>
      <c r="ER59" s="173"/>
      <c r="ES59" s="171">
        <f t="shared" si="32"/>
        <v>0</v>
      </c>
      <c r="ET59" s="171"/>
      <c r="EU59" s="18"/>
      <c r="EV59" s="171"/>
      <c r="EW59" s="18"/>
      <c r="EX59" s="18"/>
      <c r="EY59" s="18"/>
      <c r="EZ59" s="171"/>
      <c r="FA59" s="171"/>
      <c r="FB59" s="171"/>
      <c r="FC59" s="171"/>
      <c r="FD59" s="18"/>
      <c r="FE59" s="171"/>
      <c r="FF59" s="171"/>
      <c r="FG59" s="171"/>
      <c r="FH59" s="171"/>
      <c r="FI59" s="171"/>
      <c r="FJ59" s="171"/>
      <c r="FK59" s="171"/>
      <c r="FL59" s="171"/>
      <c r="FM59" s="171"/>
      <c r="FN59" s="171"/>
      <c r="FO59" s="171"/>
      <c r="FP59" s="18"/>
      <c r="FQ59" s="171"/>
      <c r="FS59" s="171"/>
      <c r="FU59" s="171"/>
      <c r="FV59" s="171"/>
      <c r="FW59" s="171"/>
      <c r="FX59" s="171"/>
    </row>
    <row r="60" spans="1:180" x14ac:dyDescent="0.15">
      <c r="A60" s="49">
        <v>1000041</v>
      </c>
      <c r="B60" s="95"/>
      <c r="C60" s="187" t="str">
        <f>IF(A60="","",DBCS(VLOOKUP(A60,入力シート!A:E,3,FALSE)))</f>
        <v/>
      </c>
      <c r="D60" s="188"/>
      <c r="E60" s="188"/>
      <c r="F60" s="185"/>
      <c r="G60" s="156"/>
      <c r="H60" s="187"/>
      <c r="I60" s="189"/>
      <c r="J60" s="187"/>
      <c r="K60" s="189"/>
      <c r="L60" s="173"/>
      <c r="M60" s="174"/>
      <c r="N60" s="189"/>
      <c r="O60" s="156"/>
      <c r="P60" s="176"/>
      <c r="Q60" s="184"/>
      <c r="R60" s="189"/>
      <c r="S60" s="186"/>
      <c r="T60" s="189"/>
      <c r="U60" s="101"/>
      <c r="V60" s="63"/>
      <c r="W60" s="51"/>
      <c r="X60" s="63"/>
      <c r="Y60" s="51"/>
      <c r="Z60" s="63"/>
      <c r="AA60" s="51"/>
      <c r="AB60" s="48"/>
      <c r="AC60" s="176"/>
      <c r="AD60" s="47"/>
      <c r="AE60" s="52"/>
      <c r="AF60" s="52"/>
      <c r="AG60" s="177"/>
      <c r="AH60" s="47"/>
      <c r="AI60" s="48"/>
      <c r="AJ60" s="48"/>
      <c r="AK60" s="51"/>
      <c r="AL60" s="48"/>
      <c r="AM60" s="48"/>
      <c r="AN60" s="48"/>
      <c r="AO60" s="48"/>
      <c r="AP60" s="47"/>
      <c r="AQ60" s="52"/>
      <c r="AR60" s="64"/>
      <c r="AS60" s="52"/>
      <c r="AT60" s="62"/>
      <c r="AU60" s="52"/>
      <c r="AV60" s="64"/>
      <c r="AW60" s="64"/>
      <c r="AX60" s="64"/>
      <c r="AY60" s="162"/>
      <c r="AZ60" s="127"/>
      <c r="BA60" s="48"/>
      <c r="BB60" s="52"/>
      <c r="BC60" s="52"/>
      <c r="BD60" s="52"/>
      <c r="BE60" s="52"/>
      <c r="BF60" s="177"/>
      <c r="BG60" s="101"/>
      <c r="BH60" s="177"/>
      <c r="BI60" s="48"/>
      <c r="BJ60" s="52"/>
      <c r="BK60" s="52"/>
      <c r="BL60" s="52"/>
      <c r="BM60" s="52"/>
      <c r="BN60" s="177"/>
      <c r="BO60" s="52"/>
      <c r="BP60" s="52"/>
      <c r="BQ60" s="52"/>
      <c r="BR60" s="177"/>
      <c r="BS60" s="52"/>
      <c r="BT60" s="52"/>
      <c r="BU60" s="52"/>
      <c r="BV60" s="177"/>
      <c r="BW60" s="124"/>
      <c r="BX60" s="101"/>
      <c r="BY60" s="100"/>
      <c r="BZ60" s="100"/>
      <c r="CA60" s="100"/>
      <c r="CB60" s="100"/>
      <c r="CC60" s="100"/>
      <c r="CD60" s="130"/>
      <c r="CE60" s="63"/>
      <c r="CF60" s="64"/>
      <c r="CG60" s="64"/>
      <c r="CH60" s="64"/>
      <c r="CI60" s="64"/>
      <c r="CJ60" s="177"/>
      <c r="CK60" s="101"/>
      <c r="CL60" s="177"/>
      <c r="CM60" s="52"/>
      <c r="CN60" s="52"/>
      <c r="CO60" s="52"/>
      <c r="CP60" s="52"/>
      <c r="CQ60" s="52"/>
      <c r="CR60" s="177"/>
      <c r="CS60" s="52"/>
      <c r="CT60" s="52"/>
      <c r="CU60" s="52"/>
      <c r="CV60" s="177"/>
      <c r="CW60" s="52"/>
      <c r="CX60" s="52"/>
      <c r="CY60" s="52"/>
      <c r="CZ60" s="177"/>
      <c r="DA60" s="124"/>
      <c r="DB60" s="100"/>
      <c r="DC60" s="100"/>
      <c r="DD60" s="100"/>
      <c r="DE60" s="188"/>
      <c r="DF60" s="185"/>
      <c r="DG60" s="100"/>
      <c r="DH60" s="100"/>
      <c r="DI60" s="100"/>
      <c r="DJ60" s="100"/>
      <c r="DK60" s="188"/>
      <c r="DL60" s="188"/>
      <c r="DM60" s="188"/>
      <c r="DN60" s="189"/>
      <c r="DO60" s="63"/>
      <c r="DP60" s="48"/>
      <c r="DQ60" s="48"/>
      <c r="DR60" s="48"/>
      <c r="DS60" s="48"/>
      <c r="DT60" s="51"/>
      <c r="DU60" s="48"/>
      <c r="DV60" s="52"/>
      <c r="DW60" s="52"/>
      <c r="DX60" s="177"/>
      <c r="DY60" s="52"/>
      <c r="DZ60" s="52"/>
      <c r="EA60" s="52"/>
      <c r="EB60" s="177"/>
      <c r="EC60" s="173"/>
      <c r="ED60" s="63"/>
      <c r="EE60" s="48"/>
      <c r="EF60" s="48"/>
      <c r="EG60" s="48"/>
      <c r="EH60" s="48"/>
      <c r="EI60" s="51"/>
      <c r="EJ60" s="48"/>
      <c r="EK60" s="52"/>
      <c r="EL60" s="52"/>
      <c r="EM60" s="177"/>
      <c r="EN60" s="52"/>
      <c r="EO60" s="52"/>
      <c r="EP60" s="52"/>
      <c r="EQ60" s="100"/>
      <c r="ER60" s="173"/>
      <c r="ES60" s="171">
        <f t="shared" si="32"/>
        <v>0</v>
      </c>
      <c r="ET60" s="171"/>
      <c r="EU60" s="18"/>
      <c r="EV60" s="171"/>
      <c r="EW60" s="18"/>
      <c r="EX60" s="18"/>
      <c r="EY60" s="18"/>
      <c r="EZ60" s="171"/>
      <c r="FA60" s="171"/>
      <c r="FB60" s="171"/>
      <c r="FC60" s="171"/>
      <c r="FD60" s="18"/>
      <c r="FE60" s="171"/>
      <c r="FF60" s="171"/>
      <c r="FG60" s="171"/>
      <c r="FH60" s="171"/>
      <c r="FI60" s="171"/>
      <c r="FJ60" s="171"/>
      <c r="FK60" s="171"/>
      <c r="FL60" s="171"/>
      <c r="FM60" s="171"/>
      <c r="FN60" s="171"/>
      <c r="FO60" s="171"/>
      <c r="FP60" s="18"/>
      <c r="FQ60" s="171"/>
      <c r="FS60" s="171"/>
      <c r="FU60" s="171"/>
      <c r="FV60" s="171"/>
      <c r="FW60" s="171"/>
      <c r="FX60" s="171"/>
    </row>
    <row r="61" spans="1:180" x14ac:dyDescent="0.15">
      <c r="A61" s="49">
        <v>1000042</v>
      </c>
      <c r="B61" s="95"/>
      <c r="C61" s="187" t="str">
        <f>IF(A61="","",DBCS(VLOOKUP(A61,入力シート!A:E,3,FALSE)))</f>
        <v/>
      </c>
      <c r="D61" s="188"/>
      <c r="E61" s="188"/>
      <c r="F61" s="185"/>
      <c r="G61" s="156"/>
      <c r="H61" s="187"/>
      <c r="I61" s="189"/>
      <c r="J61" s="187"/>
      <c r="K61" s="189"/>
      <c r="L61" s="173"/>
      <c r="M61" s="174"/>
      <c r="N61" s="189"/>
      <c r="O61" s="156"/>
      <c r="P61" s="176"/>
      <c r="Q61" s="184"/>
      <c r="R61" s="189"/>
      <c r="S61" s="186"/>
      <c r="T61" s="189"/>
      <c r="U61" s="101"/>
      <c r="V61" s="63"/>
      <c r="W61" s="51"/>
      <c r="X61" s="63"/>
      <c r="Y61" s="51"/>
      <c r="Z61" s="63"/>
      <c r="AA61" s="51"/>
      <c r="AB61" s="48"/>
      <c r="AC61" s="176"/>
      <c r="AD61" s="47"/>
      <c r="AE61" s="52"/>
      <c r="AF61" s="52"/>
      <c r="AG61" s="177"/>
      <c r="AH61" s="47"/>
      <c r="AI61" s="48"/>
      <c r="AJ61" s="48"/>
      <c r="AK61" s="51"/>
      <c r="AL61" s="48"/>
      <c r="AM61" s="48"/>
      <c r="AN61" s="48"/>
      <c r="AO61" s="48"/>
      <c r="AP61" s="47"/>
      <c r="AQ61" s="52"/>
      <c r="AR61" s="64"/>
      <c r="AS61" s="52"/>
      <c r="AT61" s="62"/>
      <c r="AU61" s="52"/>
      <c r="AV61" s="64"/>
      <c r="AW61" s="64"/>
      <c r="AX61" s="64"/>
      <c r="AY61" s="162"/>
      <c r="AZ61" s="127"/>
      <c r="BA61" s="48"/>
      <c r="BB61" s="52"/>
      <c r="BC61" s="52"/>
      <c r="BD61" s="52"/>
      <c r="BE61" s="52"/>
      <c r="BF61" s="177"/>
      <c r="BG61" s="101"/>
      <c r="BH61" s="177"/>
      <c r="BI61" s="48"/>
      <c r="BJ61" s="52"/>
      <c r="BK61" s="52"/>
      <c r="BL61" s="52"/>
      <c r="BM61" s="52"/>
      <c r="BN61" s="177"/>
      <c r="BO61" s="52"/>
      <c r="BP61" s="52"/>
      <c r="BQ61" s="52"/>
      <c r="BR61" s="177"/>
      <c r="BS61" s="52"/>
      <c r="BT61" s="52"/>
      <c r="BU61" s="52"/>
      <c r="BV61" s="177"/>
      <c r="BW61" s="124"/>
      <c r="BX61" s="101"/>
      <c r="BY61" s="100"/>
      <c r="BZ61" s="100"/>
      <c r="CA61" s="100"/>
      <c r="CB61" s="100"/>
      <c r="CC61" s="100"/>
      <c r="CD61" s="130"/>
      <c r="CE61" s="63"/>
      <c r="CF61" s="64"/>
      <c r="CG61" s="64"/>
      <c r="CH61" s="64"/>
      <c r="CI61" s="64"/>
      <c r="CJ61" s="177"/>
      <c r="CK61" s="101"/>
      <c r="CL61" s="177"/>
      <c r="CM61" s="52"/>
      <c r="CN61" s="52"/>
      <c r="CO61" s="52"/>
      <c r="CP61" s="52"/>
      <c r="CQ61" s="52"/>
      <c r="CR61" s="177"/>
      <c r="CS61" s="52"/>
      <c r="CT61" s="52"/>
      <c r="CU61" s="52"/>
      <c r="CV61" s="177"/>
      <c r="CW61" s="52"/>
      <c r="CX61" s="52"/>
      <c r="CY61" s="52"/>
      <c r="CZ61" s="177"/>
      <c r="DA61" s="124"/>
      <c r="DB61" s="100"/>
      <c r="DC61" s="100"/>
      <c r="DD61" s="100"/>
      <c r="DE61" s="188"/>
      <c r="DF61" s="185"/>
      <c r="DG61" s="100"/>
      <c r="DH61" s="100"/>
      <c r="DI61" s="100"/>
      <c r="DJ61" s="100"/>
      <c r="DK61" s="188"/>
      <c r="DL61" s="188"/>
      <c r="DM61" s="188"/>
      <c r="DN61" s="189"/>
      <c r="DO61" s="63"/>
      <c r="DP61" s="48"/>
      <c r="DQ61" s="48"/>
      <c r="DR61" s="48"/>
      <c r="DS61" s="48"/>
      <c r="DT61" s="51"/>
      <c r="DU61" s="48"/>
      <c r="DV61" s="52"/>
      <c r="DW61" s="52"/>
      <c r="DX61" s="177"/>
      <c r="DY61" s="52"/>
      <c r="DZ61" s="52"/>
      <c r="EA61" s="52"/>
      <c r="EB61" s="177"/>
      <c r="EC61" s="173"/>
      <c r="ED61" s="63"/>
      <c r="EE61" s="48"/>
      <c r="EF61" s="48"/>
      <c r="EG61" s="48"/>
      <c r="EH61" s="48"/>
      <c r="EI61" s="51"/>
      <c r="EJ61" s="48"/>
      <c r="EK61" s="52"/>
      <c r="EL61" s="52"/>
      <c r="EM61" s="177"/>
      <c r="EN61" s="52"/>
      <c r="EO61" s="52"/>
      <c r="EP61" s="52"/>
      <c r="EQ61" s="100"/>
      <c r="ER61" s="173"/>
      <c r="ES61" s="171">
        <f t="shared" si="32"/>
        <v>0</v>
      </c>
      <c r="ET61" s="171"/>
      <c r="EU61" s="18"/>
      <c r="EV61" s="171"/>
      <c r="EW61" s="18"/>
      <c r="EX61" s="18"/>
      <c r="EY61" s="18"/>
      <c r="EZ61" s="171"/>
      <c r="FA61" s="171"/>
      <c r="FB61" s="171"/>
      <c r="FC61" s="171"/>
      <c r="FD61" s="18"/>
      <c r="FE61" s="171"/>
      <c r="FF61" s="171"/>
      <c r="FG61" s="171"/>
      <c r="FH61" s="171"/>
      <c r="FI61" s="171"/>
      <c r="FJ61" s="171"/>
      <c r="FK61" s="171"/>
      <c r="FL61" s="171"/>
      <c r="FM61" s="171"/>
      <c r="FN61" s="171"/>
      <c r="FO61" s="171"/>
      <c r="FP61" s="18"/>
      <c r="FQ61" s="171"/>
      <c r="FS61" s="171"/>
      <c r="FU61" s="171"/>
      <c r="FV61" s="171"/>
      <c r="FW61" s="171"/>
      <c r="FX61" s="171"/>
    </row>
    <row r="62" spans="1:180" x14ac:dyDescent="0.15">
      <c r="A62" s="49">
        <v>1000043</v>
      </c>
      <c r="B62" s="95"/>
      <c r="C62" s="187" t="str">
        <f>IF(A62="","",DBCS(VLOOKUP(A62,入力シート!A:E,3,FALSE)))</f>
        <v/>
      </c>
      <c r="D62" s="188"/>
      <c r="E62" s="188"/>
      <c r="F62" s="185"/>
      <c r="G62" s="156"/>
      <c r="H62" s="187"/>
      <c r="I62" s="189"/>
      <c r="J62" s="187"/>
      <c r="K62" s="189"/>
      <c r="L62" s="173"/>
      <c r="M62" s="174"/>
      <c r="N62" s="189"/>
      <c r="O62" s="156"/>
      <c r="P62" s="176"/>
      <c r="Q62" s="184"/>
      <c r="R62" s="189"/>
      <c r="S62" s="186"/>
      <c r="T62" s="189"/>
      <c r="U62" s="101"/>
      <c r="V62" s="63"/>
      <c r="W62" s="51"/>
      <c r="X62" s="63"/>
      <c r="Y62" s="51"/>
      <c r="Z62" s="63"/>
      <c r="AA62" s="51"/>
      <c r="AB62" s="48"/>
      <c r="AC62" s="176"/>
      <c r="AD62" s="47"/>
      <c r="AE62" s="52"/>
      <c r="AF62" s="52"/>
      <c r="AG62" s="177"/>
      <c r="AH62" s="47"/>
      <c r="AI62" s="48"/>
      <c r="AJ62" s="48"/>
      <c r="AK62" s="51"/>
      <c r="AL62" s="48"/>
      <c r="AM62" s="48"/>
      <c r="AN62" s="48"/>
      <c r="AO62" s="48"/>
      <c r="AP62" s="47"/>
      <c r="AQ62" s="52"/>
      <c r="AR62" s="64"/>
      <c r="AS62" s="52"/>
      <c r="AT62" s="62"/>
      <c r="AU62" s="52"/>
      <c r="AV62" s="64"/>
      <c r="AW62" s="64"/>
      <c r="AX62" s="64"/>
      <c r="AY62" s="162"/>
      <c r="AZ62" s="127"/>
      <c r="BA62" s="48"/>
      <c r="BB62" s="52"/>
      <c r="BC62" s="52"/>
      <c r="BD62" s="52"/>
      <c r="BE62" s="52"/>
      <c r="BF62" s="177"/>
      <c r="BG62" s="101"/>
      <c r="BH62" s="177"/>
      <c r="BI62" s="48"/>
      <c r="BJ62" s="52"/>
      <c r="BK62" s="52"/>
      <c r="BL62" s="52"/>
      <c r="BM62" s="52"/>
      <c r="BN62" s="177"/>
      <c r="BO62" s="52"/>
      <c r="BP62" s="52"/>
      <c r="BQ62" s="52"/>
      <c r="BR62" s="177"/>
      <c r="BS62" s="52"/>
      <c r="BT62" s="52"/>
      <c r="BU62" s="52"/>
      <c r="BV62" s="177"/>
      <c r="BW62" s="124"/>
      <c r="BX62" s="101"/>
      <c r="BY62" s="100"/>
      <c r="BZ62" s="100"/>
      <c r="CA62" s="100"/>
      <c r="CB62" s="100"/>
      <c r="CC62" s="100"/>
      <c r="CD62" s="130"/>
      <c r="CE62" s="63"/>
      <c r="CF62" s="64"/>
      <c r="CG62" s="64"/>
      <c r="CH62" s="64"/>
      <c r="CI62" s="64"/>
      <c r="CJ62" s="177"/>
      <c r="CK62" s="101"/>
      <c r="CL62" s="177"/>
      <c r="CM62" s="52"/>
      <c r="CN62" s="52"/>
      <c r="CO62" s="52"/>
      <c r="CP62" s="52"/>
      <c r="CQ62" s="52"/>
      <c r="CR62" s="177"/>
      <c r="CS62" s="52"/>
      <c r="CT62" s="52"/>
      <c r="CU62" s="52"/>
      <c r="CV62" s="177"/>
      <c r="CW62" s="52"/>
      <c r="CX62" s="52"/>
      <c r="CY62" s="52"/>
      <c r="CZ62" s="177"/>
      <c r="DA62" s="124"/>
      <c r="DB62" s="100"/>
      <c r="DC62" s="100"/>
      <c r="DD62" s="100"/>
      <c r="DE62" s="188"/>
      <c r="DF62" s="185"/>
      <c r="DG62" s="100"/>
      <c r="DH62" s="100"/>
      <c r="DI62" s="100"/>
      <c r="DJ62" s="100"/>
      <c r="DK62" s="188"/>
      <c r="DL62" s="188"/>
      <c r="DM62" s="188"/>
      <c r="DN62" s="189"/>
      <c r="DO62" s="63"/>
      <c r="DP62" s="48"/>
      <c r="DQ62" s="48"/>
      <c r="DR62" s="48"/>
      <c r="DS62" s="48"/>
      <c r="DT62" s="51"/>
      <c r="DU62" s="48"/>
      <c r="DV62" s="52"/>
      <c r="DW62" s="52"/>
      <c r="DX62" s="177"/>
      <c r="DY62" s="52"/>
      <c r="DZ62" s="52"/>
      <c r="EA62" s="52"/>
      <c r="EB62" s="177"/>
      <c r="EC62" s="173"/>
      <c r="ED62" s="63"/>
      <c r="EE62" s="48"/>
      <c r="EF62" s="48"/>
      <c r="EG62" s="48"/>
      <c r="EH62" s="48"/>
      <c r="EI62" s="51"/>
      <c r="EJ62" s="48"/>
      <c r="EK62" s="52"/>
      <c r="EL62" s="52"/>
      <c r="EM62" s="177"/>
      <c r="EN62" s="52"/>
      <c r="EO62" s="52"/>
      <c r="EP62" s="52"/>
      <c r="EQ62" s="100"/>
      <c r="ER62" s="173"/>
      <c r="ES62" s="171">
        <f t="shared" si="32"/>
        <v>0</v>
      </c>
      <c r="ET62" s="171"/>
      <c r="EU62" s="18"/>
      <c r="EV62" s="171"/>
      <c r="EW62" s="18"/>
      <c r="EX62" s="18"/>
      <c r="EY62" s="18"/>
      <c r="EZ62" s="171"/>
      <c r="FA62" s="171"/>
      <c r="FB62" s="171"/>
      <c r="FC62" s="171"/>
      <c r="FD62" s="18"/>
      <c r="FE62" s="171"/>
      <c r="FF62" s="171"/>
      <c r="FG62" s="171"/>
      <c r="FH62" s="171"/>
      <c r="FI62" s="171"/>
      <c r="FJ62" s="171"/>
      <c r="FK62" s="171"/>
      <c r="FL62" s="171"/>
      <c r="FM62" s="171"/>
      <c r="FN62" s="171"/>
      <c r="FO62" s="171"/>
      <c r="FP62" s="18"/>
      <c r="FQ62" s="171"/>
      <c r="FS62" s="171"/>
      <c r="FU62" s="171"/>
      <c r="FV62" s="171"/>
      <c r="FW62" s="171"/>
      <c r="FX62" s="171"/>
    </row>
    <row r="63" spans="1:180" x14ac:dyDescent="0.15">
      <c r="A63" s="49">
        <v>1000044</v>
      </c>
      <c r="B63" s="95"/>
      <c r="C63" s="187" t="str">
        <f>IF(A63="","",DBCS(VLOOKUP(A63,入力シート!A:E,3,FALSE)))</f>
        <v/>
      </c>
      <c r="D63" s="188"/>
      <c r="E63" s="188"/>
      <c r="F63" s="185"/>
      <c r="G63" s="156"/>
      <c r="H63" s="187"/>
      <c r="I63" s="189"/>
      <c r="J63" s="187"/>
      <c r="K63" s="189"/>
      <c r="L63" s="173"/>
      <c r="M63" s="174"/>
      <c r="N63" s="189"/>
      <c r="O63" s="156"/>
      <c r="P63" s="176"/>
      <c r="Q63" s="184"/>
      <c r="R63" s="189"/>
      <c r="S63" s="186"/>
      <c r="T63" s="189"/>
      <c r="U63" s="101"/>
      <c r="V63" s="63"/>
      <c r="W63" s="51"/>
      <c r="X63" s="63"/>
      <c r="Y63" s="51"/>
      <c r="Z63" s="63"/>
      <c r="AA63" s="51"/>
      <c r="AB63" s="48"/>
      <c r="AC63" s="176"/>
      <c r="AD63" s="47"/>
      <c r="AE63" s="52"/>
      <c r="AF63" s="52"/>
      <c r="AG63" s="177"/>
      <c r="AH63" s="47"/>
      <c r="AI63" s="48"/>
      <c r="AJ63" s="48"/>
      <c r="AK63" s="51"/>
      <c r="AL63" s="48"/>
      <c r="AM63" s="48"/>
      <c r="AN63" s="48"/>
      <c r="AO63" s="48"/>
      <c r="AP63" s="47"/>
      <c r="AQ63" s="52"/>
      <c r="AR63" s="64"/>
      <c r="AS63" s="52"/>
      <c r="AT63" s="62"/>
      <c r="AU63" s="52"/>
      <c r="AV63" s="64"/>
      <c r="AW63" s="64"/>
      <c r="AX63" s="64"/>
      <c r="AY63" s="162"/>
      <c r="AZ63" s="127"/>
      <c r="BA63" s="48"/>
      <c r="BB63" s="52"/>
      <c r="BC63" s="52"/>
      <c r="BD63" s="52"/>
      <c r="BE63" s="52"/>
      <c r="BF63" s="177"/>
      <c r="BG63" s="101"/>
      <c r="BH63" s="177"/>
      <c r="BI63" s="48"/>
      <c r="BJ63" s="52"/>
      <c r="BK63" s="52"/>
      <c r="BL63" s="52"/>
      <c r="BM63" s="52"/>
      <c r="BN63" s="177"/>
      <c r="BO63" s="52"/>
      <c r="BP63" s="52"/>
      <c r="BQ63" s="52"/>
      <c r="BR63" s="177"/>
      <c r="BS63" s="52"/>
      <c r="BT63" s="52"/>
      <c r="BU63" s="52"/>
      <c r="BV63" s="177"/>
      <c r="BW63" s="124"/>
      <c r="BX63" s="101"/>
      <c r="BY63" s="100"/>
      <c r="BZ63" s="100"/>
      <c r="CA63" s="100"/>
      <c r="CB63" s="100"/>
      <c r="CC63" s="100"/>
      <c r="CD63" s="130"/>
      <c r="CE63" s="63"/>
      <c r="CF63" s="64"/>
      <c r="CG63" s="64"/>
      <c r="CH63" s="64"/>
      <c r="CI63" s="64"/>
      <c r="CJ63" s="177"/>
      <c r="CK63" s="101"/>
      <c r="CL63" s="177"/>
      <c r="CM63" s="52"/>
      <c r="CN63" s="52"/>
      <c r="CO63" s="52"/>
      <c r="CP63" s="52"/>
      <c r="CQ63" s="52"/>
      <c r="CR63" s="177"/>
      <c r="CS63" s="52"/>
      <c r="CT63" s="52"/>
      <c r="CU63" s="52"/>
      <c r="CV63" s="177"/>
      <c r="CW63" s="52"/>
      <c r="CX63" s="52"/>
      <c r="CY63" s="52"/>
      <c r="CZ63" s="177"/>
      <c r="DA63" s="124"/>
      <c r="DB63" s="100"/>
      <c r="DC63" s="100"/>
      <c r="DD63" s="100"/>
      <c r="DE63" s="188"/>
      <c r="DF63" s="185"/>
      <c r="DG63" s="100"/>
      <c r="DH63" s="100"/>
      <c r="DI63" s="100"/>
      <c r="DJ63" s="100"/>
      <c r="DK63" s="188"/>
      <c r="DL63" s="188"/>
      <c r="DM63" s="188"/>
      <c r="DN63" s="189"/>
      <c r="DO63" s="63"/>
      <c r="DP63" s="48"/>
      <c r="DQ63" s="48"/>
      <c r="DR63" s="48"/>
      <c r="DS63" s="48"/>
      <c r="DT63" s="51"/>
      <c r="DU63" s="48"/>
      <c r="DV63" s="52"/>
      <c r="DW63" s="52"/>
      <c r="DX63" s="177"/>
      <c r="DY63" s="52"/>
      <c r="DZ63" s="52"/>
      <c r="EA63" s="52"/>
      <c r="EB63" s="177"/>
      <c r="EC63" s="173"/>
      <c r="ED63" s="63"/>
      <c r="EE63" s="48"/>
      <c r="EF63" s="48"/>
      <c r="EG63" s="48"/>
      <c r="EH63" s="48"/>
      <c r="EI63" s="51"/>
      <c r="EJ63" s="48"/>
      <c r="EK63" s="52"/>
      <c r="EL63" s="52"/>
      <c r="EM63" s="177"/>
      <c r="EN63" s="52"/>
      <c r="EO63" s="52"/>
      <c r="EP63" s="52"/>
      <c r="EQ63" s="100"/>
      <c r="ER63" s="173"/>
      <c r="ES63" s="171">
        <f t="shared" si="32"/>
        <v>0</v>
      </c>
      <c r="ET63" s="171"/>
      <c r="EU63" s="18"/>
      <c r="EV63" s="171"/>
      <c r="EW63" s="18"/>
      <c r="EX63" s="18"/>
      <c r="EY63" s="18"/>
      <c r="EZ63" s="171"/>
      <c r="FA63" s="171"/>
      <c r="FB63" s="171"/>
      <c r="FC63" s="171"/>
      <c r="FD63" s="18"/>
      <c r="FE63" s="171"/>
      <c r="FF63" s="171"/>
      <c r="FG63" s="171"/>
      <c r="FH63" s="171"/>
      <c r="FI63" s="171"/>
      <c r="FJ63" s="171"/>
      <c r="FK63" s="171"/>
      <c r="FL63" s="171"/>
      <c r="FM63" s="171"/>
      <c r="FN63" s="171"/>
      <c r="FO63" s="171"/>
      <c r="FP63" s="18"/>
      <c r="FQ63" s="171"/>
      <c r="FS63" s="171"/>
      <c r="FU63" s="171"/>
      <c r="FV63" s="171"/>
      <c r="FW63" s="171"/>
      <c r="FX63" s="171"/>
    </row>
    <row r="64" spans="1:180" x14ac:dyDescent="0.15">
      <c r="A64" s="49">
        <v>1000045</v>
      </c>
      <c r="B64" s="95"/>
      <c r="C64" s="187" t="str">
        <f>IF(A64="","",DBCS(VLOOKUP(A64,入力シート!A:E,3,FALSE)))</f>
        <v/>
      </c>
      <c r="D64" s="188"/>
      <c r="E64" s="188"/>
      <c r="F64" s="185"/>
      <c r="G64" s="156"/>
      <c r="H64" s="187"/>
      <c r="I64" s="189"/>
      <c r="J64" s="187"/>
      <c r="K64" s="189"/>
      <c r="L64" s="173"/>
      <c r="M64" s="174"/>
      <c r="N64" s="189"/>
      <c r="O64" s="156"/>
      <c r="P64" s="176"/>
      <c r="Q64" s="184"/>
      <c r="R64" s="189"/>
      <c r="S64" s="186"/>
      <c r="T64" s="189"/>
      <c r="U64" s="101"/>
      <c r="V64" s="63"/>
      <c r="W64" s="51"/>
      <c r="X64" s="63"/>
      <c r="Y64" s="51"/>
      <c r="Z64" s="63"/>
      <c r="AA64" s="51"/>
      <c r="AB64" s="48"/>
      <c r="AC64" s="176"/>
      <c r="AD64" s="47"/>
      <c r="AE64" s="52"/>
      <c r="AF64" s="52"/>
      <c r="AG64" s="177"/>
      <c r="AH64" s="47"/>
      <c r="AI64" s="48"/>
      <c r="AJ64" s="48"/>
      <c r="AK64" s="51"/>
      <c r="AL64" s="48"/>
      <c r="AM64" s="48"/>
      <c r="AN64" s="48"/>
      <c r="AO64" s="48"/>
      <c r="AP64" s="47"/>
      <c r="AQ64" s="52"/>
      <c r="AR64" s="64"/>
      <c r="AS64" s="52"/>
      <c r="AT64" s="62"/>
      <c r="AU64" s="52"/>
      <c r="AV64" s="64"/>
      <c r="AW64" s="64"/>
      <c r="AX64" s="64"/>
      <c r="AY64" s="162"/>
      <c r="AZ64" s="127"/>
      <c r="BA64" s="48"/>
      <c r="BB64" s="52"/>
      <c r="BC64" s="52"/>
      <c r="BD64" s="52"/>
      <c r="BE64" s="52"/>
      <c r="BF64" s="177"/>
      <c r="BG64" s="101"/>
      <c r="BH64" s="177"/>
      <c r="BI64" s="48"/>
      <c r="BJ64" s="52"/>
      <c r="BK64" s="52"/>
      <c r="BL64" s="52"/>
      <c r="BM64" s="52"/>
      <c r="BN64" s="177"/>
      <c r="BO64" s="52"/>
      <c r="BP64" s="52"/>
      <c r="BQ64" s="52"/>
      <c r="BR64" s="177"/>
      <c r="BS64" s="52"/>
      <c r="BT64" s="52"/>
      <c r="BU64" s="52"/>
      <c r="BV64" s="177"/>
      <c r="BW64" s="124"/>
      <c r="BX64" s="101"/>
      <c r="BY64" s="100"/>
      <c r="BZ64" s="100"/>
      <c r="CA64" s="100"/>
      <c r="CB64" s="100"/>
      <c r="CC64" s="100"/>
      <c r="CD64" s="130"/>
      <c r="CE64" s="63"/>
      <c r="CF64" s="64"/>
      <c r="CG64" s="64"/>
      <c r="CH64" s="64"/>
      <c r="CI64" s="64"/>
      <c r="CJ64" s="177"/>
      <c r="CK64" s="101"/>
      <c r="CL64" s="177"/>
      <c r="CM64" s="52"/>
      <c r="CN64" s="52"/>
      <c r="CO64" s="52"/>
      <c r="CP64" s="52"/>
      <c r="CQ64" s="52"/>
      <c r="CR64" s="177"/>
      <c r="CS64" s="52"/>
      <c r="CT64" s="52"/>
      <c r="CU64" s="52"/>
      <c r="CV64" s="177"/>
      <c r="CW64" s="52"/>
      <c r="CX64" s="52"/>
      <c r="CY64" s="52"/>
      <c r="CZ64" s="177"/>
      <c r="DA64" s="124"/>
      <c r="DB64" s="100"/>
      <c r="DC64" s="100"/>
      <c r="DD64" s="100"/>
      <c r="DE64" s="188"/>
      <c r="DF64" s="185"/>
      <c r="DG64" s="100"/>
      <c r="DH64" s="100"/>
      <c r="DI64" s="100"/>
      <c r="DJ64" s="100"/>
      <c r="DK64" s="188"/>
      <c r="DL64" s="188"/>
      <c r="DM64" s="188"/>
      <c r="DN64" s="189"/>
      <c r="DO64" s="63"/>
      <c r="DP64" s="48"/>
      <c r="DQ64" s="48"/>
      <c r="DR64" s="48"/>
      <c r="DS64" s="48"/>
      <c r="DT64" s="51"/>
      <c r="DU64" s="48"/>
      <c r="DV64" s="52"/>
      <c r="DW64" s="52"/>
      <c r="DX64" s="177"/>
      <c r="DY64" s="52"/>
      <c r="DZ64" s="52"/>
      <c r="EA64" s="52"/>
      <c r="EB64" s="177"/>
      <c r="EC64" s="173"/>
      <c r="ED64" s="63"/>
      <c r="EE64" s="48"/>
      <c r="EF64" s="48"/>
      <c r="EG64" s="48"/>
      <c r="EH64" s="48"/>
      <c r="EI64" s="51"/>
      <c r="EJ64" s="48"/>
      <c r="EK64" s="52"/>
      <c r="EL64" s="52"/>
      <c r="EM64" s="177"/>
      <c r="EN64" s="52"/>
      <c r="EO64" s="52"/>
      <c r="EP64" s="52"/>
      <c r="EQ64" s="100"/>
      <c r="ER64" s="173"/>
      <c r="ES64" s="171">
        <f t="shared" si="32"/>
        <v>0</v>
      </c>
      <c r="ET64" s="171"/>
      <c r="EU64" s="18"/>
      <c r="EV64" s="171"/>
      <c r="EW64" s="18"/>
      <c r="EX64" s="18"/>
      <c r="EY64" s="18"/>
      <c r="EZ64" s="171"/>
      <c r="FA64" s="171"/>
      <c r="FB64" s="171"/>
      <c r="FC64" s="171"/>
      <c r="FD64" s="18"/>
      <c r="FE64" s="171"/>
      <c r="FF64" s="171"/>
      <c r="FG64" s="171"/>
      <c r="FH64" s="171"/>
      <c r="FI64" s="171"/>
      <c r="FJ64" s="171"/>
      <c r="FK64" s="171"/>
      <c r="FL64" s="171"/>
      <c r="FM64" s="171"/>
      <c r="FN64" s="171"/>
      <c r="FO64" s="171"/>
      <c r="FP64" s="18"/>
      <c r="FQ64" s="171"/>
      <c r="FS64" s="171"/>
      <c r="FU64" s="171"/>
      <c r="FV64" s="171"/>
      <c r="FW64" s="171"/>
      <c r="FX64" s="171"/>
    </row>
    <row r="65" spans="1:180" x14ac:dyDescent="0.15">
      <c r="A65" s="49">
        <v>1000046</v>
      </c>
      <c r="B65" s="95"/>
      <c r="C65" s="187" t="str">
        <f>IF(A65="","",DBCS(VLOOKUP(A65,入力シート!A:E,3,FALSE)))</f>
        <v/>
      </c>
      <c r="D65" s="188"/>
      <c r="E65" s="188"/>
      <c r="F65" s="185"/>
      <c r="G65" s="156"/>
      <c r="H65" s="187"/>
      <c r="I65" s="189"/>
      <c r="J65" s="187"/>
      <c r="K65" s="189"/>
      <c r="L65" s="173"/>
      <c r="M65" s="174"/>
      <c r="N65" s="189"/>
      <c r="O65" s="156"/>
      <c r="P65" s="176"/>
      <c r="Q65" s="184"/>
      <c r="R65" s="189"/>
      <c r="S65" s="186"/>
      <c r="T65" s="189"/>
      <c r="U65" s="101"/>
      <c r="V65" s="63"/>
      <c r="W65" s="51"/>
      <c r="X65" s="63"/>
      <c r="Y65" s="51"/>
      <c r="Z65" s="63"/>
      <c r="AA65" s="51"/>
      <c r="AB65" s="48"/>
      <c r="AC65" s="176"/>
      <c r="AD65" s="47"/>
      <c r="AE65" s="52"/>
      <c r="AF65" s="52"/>
      <c r="AG65" s="177"/>
      <c r="AH65" s="47"/>
      <c r="AI65" s="48"/>
      <c r="AJ65" s="48"/>
      <c r="AK65" s="51"/>
      <c r="AL65" s="48"/>
      <c r="AM65" s="48"/>
      <c r="AN65" s="48"/>
      <c r="AO65" s="48"/>
      <c r="AP65" s="47"/>
      <c r="AQ65" s="52"/>
      <c r="AR65" s="64"/>
      <c r="AS65" s="52"/>
      <c r="AT65" s="62"/>
      <c r="AU65" s="52"/>
      <c r="AV65" s="64"/>
      <c r="AW65" s="64"/>
      <c r="AX65" s="64"/>
      <c r="AY65" s="162"/>
      <c r="AZ65" s="127"/>
      <c r="BA65" s="48"/>
      <c r="BB65" s="52"/>
      <c r="BC65" s="52"/>
      <c r="BD65" s="52"/>
      <c r="BE65" s="52"/>
      <c r="BF65" s="177"/>
      <c r="BG65" s="101"/>
      <c r="BH65" s="177"/>
      <c r="BI65" s="48"/>
      <c r="BJ65" s="52"/>
      <c r="BK65" s="52"/>
      <c r="BL65" s="52"/>
      <c r="BM65" s="52"/>
      <c r="BN65" s="177"/>
      <c r="BO65" s="52"/>
      <c r="BP65" s="52"/>
      <c r="BQ65" s="52"/>
      <c r="BR65" s="177"/>
      <c r="BS65" s="52"/>
      <c r="BT65" s="52"/>
      <c r="BU65" s="52"/>
      <c r="BV65" s="177"/>
      <c r="BW65" s="124"/>
      <c r="BX65" s="101"/>
      <c r="BY65" s="100"/>
      <c r="BZ65" s="100"/>
      <c r="CA65" s="100"/>
      <c r="CB65" s="100"/>
      <c r="CC65" s="100"/>
      <c r="CD65" s="130"/>
      <c r="CE65" s="63"/>
      <c r="CF65" s="64"/>
      <c r="CG65" s="64"/>
      <c r="CH65" s="64"/>
      <c r="CI65" s="64"/>
      <c r="CJ65" s="177"/>
      <c r="CK65" s="101"/>
      <c r="CL65" s="177"/>
      <c r="CM65" s="52"/>
      <c r="CN65" s="52"/>
      <c r="CO65" s="52"/>
      <c r="CP65" s="52"/>
      <c r="CQ65" s="52"/>
      <c r="CR65" s="177"/>
      <c r="CS65" s="52"/>
      <c r="CT65" s="52"/>
      <c r="CU65" s="52"/>
      <c r="CV65" s="177"/>
      <c r="CW65" s="52"/>
      <c r="CX65" s="52"/>
      <c r="CY65" s="52"/>
      <c r="CZ65" s="177"/>
      <c r="DA65" s="124"/>
      <c r="DB65" s="100"/>
      <c r="DC65" s="100"/>
      <c r="DD65" s="100"/>
      <c r="DE65" s="188"/>
      <c r="DF65" s="185"/>
      <c r="DG65" s="100"/>
      <c r="DH65" s="100"/>
      <c r="DI65" s="100"/>
      <c r="DJ65" s="100"/>
      <c r="DK65" s="188"/>
      <c r="DL65" s="188"/>
      <c r="DM65" s="188"/>
      <c r="DN65" s="189"/>
      <c r="DO65" s="63"/>
      <c r="DP65" s="48"/>
      <c r="DQ65" s="48"/>
      <c r="DR65" s="48"/>
      <c r="DS65" s="48"/>
      <c r="DT65" s="51"/>
      <c r="DU65" s="48"/>
      <c r="DV65" s="52"/>
      <c r="DW65" s="52"/>
      <c r="DX65" s="177"/>
      <c r="DY65" s="52"/>
      <c r="DZ65" s="52"/>
      <c r="EA65" s="52"/>
      <c r="EB65" s="177"/>
      <c r="EC65" s="173"/>
      <c r="ED65" s="63"/>
      <c r="EE65" s="48"/>
      <c r="EF65" s="48"/>
      <c r="EG65" s="48"/>
      <c r="EH65" s="48"/>
      <c r="EI65" s="51"/>
      <c r="EJ65" s="48"/>
      <c r="EK65" s="52"/>
      <c r="EL65" s="52"/>
      <c r="EM65" s="177"/>
      <c r="EN65" s="52"/>
      <c r="EO65" s="52"/>
      <c r="EP65" s="52"/>
      <c r="EQ65" s="100"/>
      <c r="ER65" s="173"/>
      <c r="ES65" s="171">
        <f t="shared" si="32"/>
        <v>0</v>
      </c>
      <c r="ET65" s="171"/>
      <c r="EU65" s="18"/>
      <c r="EV65" s="171"/>
      <c r="EW65" s="18"/>
      <c r="EX65" s="18"/>
      <c r="EY65" s="18"/>
      <c r="EZ65" s="171"/>
      <c r="FA65" s="171"/>
      <c r="FB65" s="171"/>
      <c r="FC65" s="171"/>
      <c r="FD65" s="18"/>
      <c r="FE65" s="171"/>
      <c r="FF65" s="171"/>
      <c r="FG65" s="171"/>
      <c r="FH65" s="171"/>
      <c r="FI65" s="171"/>
      <c r="FJ65" s="171"/>
      <c r="FK65" s="171"/>
      <c r="FL65" s="171"/>
      <c r="FM65" s="171"/>
      <c r="FN65" s="171"/>
      <c r="FO65" s="171"/>
      <c r="FP65" s="18"/>
      <c r="FQ65" s="171"/>
      <c r="FS65" s="171"/>
      <c r="FU65" s="171"/>
      <c r="FV65" s="171"/>
      <c r="FW65" s="171"/>
      <c r="FX65" s="171"/>
    </row>
    <row r="66" spans="1:180" x14ac:dyDescent="0.15">
      <c r="A66" s="49">
        <v>1000047</v>
      </c>
      <c r="B66" s="95"/>
      <c r="C66" s="187" t="str">
        <f>IF(A66="","",DBCS(VLOOKUP(A66,入力シート!A:E,3,FALSE)))</f>
        <v/>
      </c>
      <c r="D66" s="188"/>
      <c r="E66" s="188"/>
      <c r="F66" s="185"/>
      <c r="G66" s="156"/>
      <c r="H66" s="187"/>
      <c r="I66" s="189"/>
      <c r="J66" s="187"/>
      <c r="K66" s="189"/>
      <c r="L66" s="173"/>
      <c r="M66" s="174"/>
      <c r="N66" s="189"/>
      <c r="O66" s="156"/>
      <c r="P66" s="176"/>
      <c r="Q66" s="184"/>
      <c r="R66" s="189"/>
      <c r="S66" s="186"/>
      <c r="T66" s="189"/>
      <c r="U66" s="101"/>
      <c r="V66" s="63"/>
      <c r="W66" s="51"/>
      <c r="X66" s="63"/>
      <c r="Y66" s="51"/>
      <c r="Z66" s="63"/>
      <c r="AA66" s="51"/>
      <c r="AB66" s="48"/>
      <c r="AC66" s="176"/>
      <c r="AD66" s="47"/>
      <c r="AE66" s="52"/>
      <c r="AF66" s="52"/>
      <c r="AG66" s="177"/>
      <c r="AH66" s="47"/>
      <c r="AI66" s="48"/>
      <c r="AJ66" s="48"/>
      <c r="AK66" s="51"/>
      <c r="AL66" s="48"/>
      <c r="AM66" s="48"/>
      <c r="AN66" s="48"/>
      <c r="AO66" s="48"/>
      <c r="AP66" s="47"/>
      <c r="AQ66" s="52"/>
      <c r="AR66" s="64"/>
      <c r="AS66" s="52"/>
      <c r="AT66" s="62"/>
      <c r="AU66" s="52"/>
      <c r="AV66" s="64"/>
      <c r="AW66" s="64"/>
      <c r="AX66" s="64"/>
      <c r="AY66" s="162"/>
      <c r="AZ66" s="127"/>
      <c r="BA66" s="48"/>
      <c r="BB66" s="52"/>
      <c r="BC66" s="52"/>
      <c r="BD66" s="52"/>
      <c r="BE66" s="52"/>
      <c r="BF66" s="177"/>
      <c r="BG66" s="101"/>
      <c r="BH66" s="177"/>
      <c r="BI66" s="48"/>
      <c r="BJ66" s="52"/>
      <c r="BK66" s="52"/>
      <c r="BL66" s="52"/>
      <c r="BM66" s="52"/>
      <c r="BN66" s="177"/>
      <c r="BO66" s="52"/>
      <c r="BP66" s="52"/>
      <c r="BQ66" s="52"/>
      <c r="BR66" s="177"/>
      <c r="BS66" s="52"/>
      <c r="BT66" s="52"/>
      <c r="BU66" s="52"/>
      <c r="BV66" s="177"/>
      <c r="BW66" s="124"/>
      <c r="BX66" s="101"/>
      <c r="BY66" s="100"/>
      <c r="BZ66" s="100"/>
      <c r="CA66" s="100"/>
      <c r="CB66" s="100"/>
      <c r="CC66" s="100"/>
      <c r="CD66" s="130"/>
      <c r="CE66" s="63"/>
      <c r="CF66" s="64"/>
      <c r="CG66" s="64"/>
      <c r="CH66" s="64"/>
      <c r="CI66" s="64"/>
      <c r="CJ66" s="177"/>
      <c r="CK66" s="101"/>
      <c r="CL66" s="177"/>
      <c r="CM66" s="52"/>
      <c r="CN66" s="52"/>
      <c r="CO66" s="52"/>
      <c r="CP66" s="52"/>
      <c r="CQ66" s="52"/>
      <c r="CR66" s="177"/>
      <c r="CS66" s="52"/>
      <c r="CT66" s="52"/>
      <c r="CU66" s="52"/>
      <c r="CV66" s="177"/>
      <c r="CW66" s="52"/>
      <c r="CX66" s="52"/>
      <c r="CY66" s="52"/>
      <c r="CZ66" s="177"/>
      <c r="DA66" s="124"/>
      <c r="DB66" s="100"/>
      <c r="DC66" s="100"/>
      <c r="DD66" s="100"/>
      <c r="DE66" s="188"/>
      <c r="DF66" s="185"/>
      <c r="DG66" s="100"/>
      <c r="DH66" s="100"/>
      <c r="DI66" s="100"/>
      <c r="DJ66" s="100"/>
      <c r="DK66" s="188"/>
      <c r="DL66" s="188"/>
      <c r="DM66" s="188"/>
      <c r="DN66" s="189"/>
      <c r="DO66" s="63"/>
      <c r="DP66" s="48"/>
      <c r="DQ66" s="48"/>
      <c r="DR66" s="48"/>
      <c r="DS66" s="48"/>
      <c r="DT66" s="51"/>
      <c r="DU66" s="48"/>
      <c r="DV66" s="52"/>
      <c r="DW66" s="52"/>
      <c r="DX66" s="177"/>
      <c r="DY66" s="52"/>
      <c r="DZ66" s="52"/>
      <c r="EA66" s="52"/>
      <c r="EB66" s="177"/>
      <c r="EC66" s="173"/>
      <c r="ED66" s="63"/>
      <c r="EE66" s="48"/>
      <c r="EF66" s="48"/>
      <c r="EG66" s="48"/>
      <c r="EH66" s="48"/>
      <c r="EI66" s="51"/>
      <c r="EJ66" s="48"/>
      <c r="EK66" s="52"/>
      <c r="EL66" s="52"/>
      <c r="EM66" s="177"/>
      <c r="EN66" s="52"/>
      <c r="EO66" s="52"/>
      <c r="EP66" s="52"/>
      <c r="EQ66" s="100"/>
      <c r="ER66" s="173"/>
      <c r="ES66" s="171">
        <f t="shared" si="32"/>
        <v>0</v>
      </c>
      <c r="ET66" s="171"/>
      <c r="EU66" s="18"/>
      <c r="EV66" s="171"/>
      <c r="EW66" s="18"/>
      <c r="EX66" s="18"/>
      <c r="EY66" s="18"/>
      <c r="EZ66" s="171"/>
      <c r="FA66" s="171"/>
      <c r="FB66" s="171"/>
      <c r="FC66" s="171"/>
      <c r="FD66" s="18"/>
      <c r="FE66" s="171"/>
      <c r="FF66" s="171"/>
      <c r="FG66" s="171"/>
      <c r="FH66" s="171"/>
      <c r="FI66" s="171"/>
      <c r="FJ66" s="171"/>
      <c r="FK66" s="171"/>
      <c r="FL66" s="171"/>
      <c r="FM66" s="171"/>
      <c r="FN66" s="171"/>
      <c r="FO66" s="171"/>
      <c r="FP66" s="18"/>
      <c r="FQ66" s="171"/>
      <c r="FS66" s="171"/>
      <c r="FU66" s="171"/>
      <c r="FV66" s="171"/>
      <c r="FW66" s="171"/>
      <c r="FX66" s="171"/>
    </row>
    <row r="67" spans="1:180" x14ac:dyDescent="0.15">
      <c r="A67" s="49">
        <v>1000048</v>
      </c>
      <c r="B67" s="95"/>
      <c r="C67" s="187" t="str">
        <f>IF(A67="","",DBCS(VLOOKUP(A67,入力シート!A:E,3,FALSE)))</f>
        <v/>
      </c>
      <c r="D67" s="188"/>
      <c r="E67" s="188"/>
      <c r="F67" s="185"/>
      <c r="G67" s="156"/>
      <c r="H67" s="187"/>
      <c r="I67" s="189"/>
      <c r="J67" s="187"/>
      <c r="K67" s="189"/>
      <c r="L67" s="173"/>
      <c r="M67" s="174"/>
      <c r="N67" s="189"/>
      <c r="O67" s="156"/>
      <c r="P67" s="176"/>
      <c r="Q67" s="184"/>
      <c r="R67" s="189"/>
      <c r="S67" s="186"/>
      <c r="T67" s="189"/>
      <c r="U67" s="101"/>
      <c r="V67" s="63"/>
      <c r="W67" s="51"/>
      <c r="X67" s="63"/>
      <c r="Y67" s="51"/>
      <c r="Z67" s="63"/>
      <c r="AA67" s="51"/>
      <c r="AB67" s="48"/>
      <c r="AC67" s="176"/>
      <c r="AD67" s="47"/>
      <c r="AE67" s="52"/>
      <c r="AF67" s="52"/>
      <c r="AG67" s="177"/>
      <c r="AH67" s="47"/>
      <c r="AI67" s="48"/>
      <c r="AJ67" s="48"/>
      <c r="AK67" s="51"/>
      <c r="AL67" s="48"/>
      <c r="AM67" s="48"/>
      <c r="AN67" s="48"/>
      <c r="AO67" s="48"/>
      <c r="AP67" s="47"/>
      <c r="AQ67" s="52"/>
      <c r="AR67" s="64"/>
      <c r="AS67" s="52"/>
      <c r="AT67" s="62"/>
      <c r="AU67" s="52"/>
      <c r="AV67" s="64"/>
      <c r="AW67" s="64"/>
      <c r="AX67" s="64"/>
      <c r="AY67" s="162"/>
      <c r="AZ67" s="127"/>
      <c r="BA67" s="48"/>
      <c r="BB67" s="52"/>
      <c r="BC67" s="52"/>
      <c r="BD67" s="52"/>
      <c r="BE67" s="52"/>
      <c r="BF67" s="177"/>
      <c r="BG67" s="101"/>
      <c r="BH67" s="177"/>
      <c r="BI67" s="48"/>
      <c r="BJ67" s="52"/>
      <c r="BK67" s="52"/>
      <c r="BL67" s="52"/>
      <c r="BM67" s="52"/>
      <c r="BN67" s="177"/>
      <c r="BO67" s="52"/>
      <c r="BP67" s="52"/>
      <c r="BQ67" s="52"/>
      <c r="BR67" s="177"/>
      <c r="BS67" s="52"/>
      <c r="BT67" s="52"/>
      <c r="BU67" s="52"/>
      <c r="BV67" s="177"/>
      <c r="BW67" s="124"/>
      <c r="BX67" s="101"/>
      <c r="BY67" s="100"/>
      <c r="BZ67" s="100"/>
      <c r="CA67" s="100"/>
      <c r="CB67" s="100"/>
      <c r="CC67" s="100"/>
      <c r="CD67" s="130"/>
      <c r="CE67" s="63"/>
      <c r="CF67" s="64"/>
      <c r="CG67" s="64"/>
      <c r="CH67" s="64"/>
      <c r="CI67" s="64"/>
      <c r="CJ67" s="177"/>
      <c r="CK67" s="101"/>
      <c r="CL67" s="177"/>
      <c r="CM67" s="52"/>
      <c r="CN67" s="52"/>
      <c r="CO67" s="52"/>
      <c r="CP67" s="52"/>
      <c r="CQ67" s="52"/>
      <c r="CR67" s="177"/>
      <c r="CS67" s="52"/>
      <c r="CT67" s="52"/>
      <c r="CU67" s="52"/>
      <c r="CV67" s="177"/>
      <c r="CW67" s="52"/>
      <c r="CX67" s="52"/>
      <c r="CY67" s="52"/>
      <c r="CZ67" s="177"/>
      <c r="DA67" s="124"/>
      <c r="DB67" s="100"/>
      <c r="DC67" s="100"/>
      <c r="DD67" s="100"/>
      <c r="DE67" s="188"/>
      <c r="DF67" s="185"/>
      <c r="DG67" s="100"/>
      <c r="DH67" s="100"/>
      <c r="DI67" s="100"/>
      <c r="DJ67" s="100"/>
      <c r="DK67" s="188"/>
      <c r="DL67" s="188"/>
      <c r="DM67" s="188"/>
      <c r="DN67" s="189"/>
      <c r="DO67" s="63"/>
      <c r="DP67" s="48"/>
      <c r="DQ67" s="48"/>
      <c r="DR67" s="48"/>
      <c r="DS67" s="48"/>
      <c r="DT67" s="51"/>
      <c r="DU67" s="48"/>
      <c r="DV67" s="52"/>
      <c r="DW67" s="52"/>
      <c r="DX67" s="177"/>
      <c r="DY67" s="52"/>
      <c r="DZ67" s="52"/>
      <c r="EA67" s="52"/>
      <c r="EB67" s="177"/>
      <c r="EC67" s="173"/>
      <c r="ED67" s="63"/>
      <c r="EE67" s="48"/>
      <c r="EF67" s="48"/>
      <c r="EG67" s="48"/>
      <c r="EH67" s="48"/>
      <c r="EI67" s="51"/>
      <c r="EJ67" s="48"/>
      <c r="EK67" s="52"/>
      <c r="EL67" s="52"/>
      <c r="EM67" s="177"/>
      <c r="EN67" s="52"/>
      <c r="EO67" s="52"/>
      <c r="EP67" s="52"/>
      <c r="EQ67" s="100"/>
      <c r="ER67" s="173"/>
      <c r="ES67" s="171">
        <f t="shared" si="32"/>
        <v>0</v>
      </c>
      <c r="ET67" s="171"/>
      <c r="EU67" s="18"/>
      <c r="EV67" s="171"/>
      <c r="EW67" s="18"/>
      <c r="EX67" s="18"/>
      <c r="EY67" s="18"/>
      <c r="EZ67" s="171"/>
      <c r="FA67" s="171"/>
      <c r="FB67" s="171"/>
      <c r="FC67" s="171"/>
      <c r="FD67" s="18"/>
      <c r="FE67" s="171"/>
      <c r="FF67" s="171"/>
      <c r="FG67" s="171"/>
      <c r="FH67" s="171"/>
      <c r="FI67" s="171"/>
      <c r="FJ67" s="171"/>
      <c r="FK67" s="171"/>
      <c r="FL67" s="171"/>
      <c r="FM67" s="171"/>
      <c r="FN67" s="171"/>
      <c r="FO67" s="171"/>
      <c r="FP67" s="18"/>
      <c r="FQ67" s="171"/>
      <c r="FS67" s="171"/>
      <c r="FU67" s="171"/>
      <c r="FV67" s="171"/>
      <c r="FW67" s="171"/>
      <c r="FX67" s="171"/>
    </row>
    <row r="68" spans="1:180" x14ac:dyDescent="0.15">
      <c r="A68" s="49">
        <v>1000049</v>
      </c>
      <c r="B68" s="95"/>
      <c r="C68" s="187" t="str">
        <f>IF(A68="","",DBCS(VLOOKUP(A68,入力シート!A:E,3,FALSE)))</f>
        <v/>
      </c>
      <c r="D68" s="188"/>
      <c r="E68" s="188"/>
      <c r="F68" s="185"/>
      <c r="G68" s="156"/>
      <c r="H68" s="187"/>
      <c r="I68" s="189"/>
      <c r="J68" s="187"/>
      <c r="K68" s="189"/>
      <c r="L68" s="173"/>
      <c r="M68" s="174"/>
      <c r="N68" s="189"/>
      <c r="O68" s="156"/>
      <c r="P68" s="176"/>
      <c r="Q68" s="184"/>
      <c r="R68" s="189"/>
      <c r="S68" s="186"/>
      <c r="T68" s="189"/>
      <c r="U68" s="101"/>
      <c r="V68" s="63"/>
      <c r="W68" s="51"/>
      <c r="X68" s="63"/>
      <c r="Y68" s="51"/>
      <c r="Z68" s="63"/>
      <c r="AA68" s="51"/>
      <c r="AB68" s="48"/>
      <c r="AC68" s="176"/>
      <c r="AD68" s="47"/>
      <c r="AE68" s="52"/>
      <c r="AF68" s="52"/>
      <c r="AG68" s="177"/>
      <c r="AH68" s="47"/>
      <c r="AI68" s="48"/>
      <c r="AJ68" s="48"/>
      <c r="AK68" s="51"/>
      <c r="AL68" s="48"/>
      <c r="AM68" s="48"/>
      <c r="AN68" s="48"/>
      <c r="AO68" s="48"/>
      <c r="AP68" s="47"/>
      <c r="AQ68" s="52"/>
      <c r="AR68" s="64"/>
      <c r="AS68" s="52"/>
      <c r="AT68" s="62"/>
      <c r="AU68" s="52"/>
      <c r="AV68" s="64"/>
      <c r="AW68" s="64"/>
      <c r="AX68" s="64"/>
      <c r="AY68" s="162"/>
      <c r="AZ68" s="127"/>
      <c r="BA68" s="48"/>
      <c r="BB68" s="52"/>
      <c r="BC68" s="52"/>
      <c r="BD68" s="52"/>
      <c r="BE68" s="52"/>
      <c r="BF68" s="177"/>
      <c r="BG68" s="101"/>
      <c r="BH68" s="177"/>
      <c r="BI68" s="48"/>
      <c r="BJ68" s="52"/>
      <c r="BK68" s="52"/>
      <c r="BL68" s="52"/>
      <c r="BM68" s="52"/>
      <c r="BN68" s="177"/>
      <c r="BO68" s="52"/>
      <c r="BP68" s="52"/>
      <c r="BQ68" s="52"/>
      <c r="BR68" s="177"/>
      <c r="BS68" s="52"/>
      <c r="BT68" s="52"/>
      <c r="BU68" s="52"/>
      <c r="BV68" s="177"/>
      <c r="BW68" s="124"/>
      <c r="BX68" s="101"/>
      <c r="BY68" s="100"/>
      <c r="BZ68" s="100"/>
      <c r="CA68" s="100"/>
      <c r="CB68" s="100"/>
      <c r="CC68" s="100"/>
      <c r="CD68" s="130"/>
      <c r="CE68" s="63"/>
      <c r="CF68" s="64"/>
      <c r="CG68" s="64"/>
      <c r="CH68" s="64"/>
      <c r="CI68" s="64"/>
      <c r="CJ68" s="177"/>
      <c r="CK68" s="101"/>
      <c r="CL68" s="177"/>
      <c r="CM68" s="52"/>
      <c r="CN68" s="52"/>
      <c r="CO68" s="52"/>
      <c r="CP68" s="52"/>
      <c r="CQ68" s="52"/>
      <c r="CR68" s="177"/>
      <c r="CS68" s="52"/>
      <c r="CT68" s="52"/>
      <c r="CU68" s="52"/>
      <c r="CV68" s="177"/>
      <c r="CW68" s="52"/>
      <c r="CX68" s="52"/>
      <c r="CY68" s="52"/>
      <c r="CZ68" s="177"/>
      <c r="DA68" s="124"/>
      <c r="DB68" s="100"/>
      <c r="DC68" s="100"/>
      <c r="DD68" s="100"/>
      <c r="DE68" s="188"/>
      <c r="DF68" s="185"/>
      <c r="DG68" s="100"/>
      <c r="DH68" s="100"/>
      <c r="DI68" s="100"/>
      <c r="DJ68" s="100"/>
      <c r="DK68" s="188"/>
      <c r="DL68" s="188"/>
      <c r="DM68" s="188"/>
      <c r="DN68" s="189"/>
      <c r="DO68" s="63"/>
      <c r="DP68" s="48"/>
      <c r="DQ68" s="48"/>
      <c r="DR68" s="48"/>
      <c r="DS68" s="48"/>
      <c r="DT68" s="51"/>
      <c r="DU68" s="48"/>
      <c r="DV68" s="52"/>
      <c r="DW68" s="52"/>
      <c r="DX68" s="177"/>
      <c r="DY68" s="52"/>
      <c r="DZ68" s="52"/>
      <c r="EA68" s="52"/>
      <c r="EB68" s="177"/>
      <c r="EC68" s="173"/>
      <c r="ED68" s="63"/>
      <c r="EE68" s="48"/>
      <c r="EF68" s="48"/>
      <c r="EG68" s="48"/>
      <c r="EH68" s="48"/>
      <c r="EI68" s="51"/>
      <c r="EJ68" s="48"/>
      <c r="EK68" s="52"/>
      <c r="EL68" s="52"/>
      <c r="EM68" s="177"/>
      <c r="EN68" s="52"/>
      <c r="EO68" s="52"/>
      <c r="EP68" s="52"/>
      <c r="EQ68" s="100"/>
      <c r="ER68" s="173"/>
      <c r="ES68" s="171">
        <f t="shared" si="32"/>
        <v>0</v>
      </c>
      <c r="ET68" s="171"/>
      <c r="EU68" s="18"/>
      <c r="EV68" s="171"/>
      <c r="EW68" s="18"/>
      <c r="EX68" s="18"/>
      <c r="EY68" s="18"/>
      <c r="EZ68" s="171"/>
      <c r="FA68" s="171"/>
      <c r="FB68" s="171"/>
      <c r="FC68" s="171"/>
      <c r="FD68" s="18"/>
      <c r="FE68" s="171"/>
      <c r="FF68" s="171"/>
      <c r="FG68" s="171"/>
      <c r="FH68" s="171"/>
      <c r="FI68" s="171"/>
      <c r="FJ68" s="171"/>
      <c r="FK68" s="171"/>
      <c r="FL68" s="171"/>
      <c r="FM68" s="171"/>
      <c r="FN68" s="171"/>
      <c r="FO68" s="171"/>
      <c r="FP68" s="18"/>
      <c r="FQ68" s="171"/>
      <c r="FS68" s="171"/>
      <c r="FU68" s="171"/>
      <c r="FV68" s="171"/>
      <c r="FW68" s="171"/>
      <c r="FX68" s="171"/>
    </row>
    <row r="69" spans="1:180" x14ac:dyDescent="0.15">
      <c r="A69" s="49">
        <v>1000050</v>
      </c>
      <c r="B69" s="95"/>
      <c r="C69" s="187" t="str">
        <f>IF(A69="","",DBCS(VLOOKUP(A69,入力シート!A:E,3,FALSE)))</f>
        <v/>
      </c>
      <c r="D69" s="188"/>
      <c r="E69" s="188"/>
      <c r="F69" s="185"/>
      <c r="G69" s="156"/>
      <c r="H69" s="187"/>
      <c r="I69" s="189"/>
      <c r="J69" s="187"/>
      <c r="K69" s="189"/>
      <c r="L69" s="173"/>
      <c r="M69" s="174"/>
      <c r="N69" s="189"/>
      <c r="O69" s="156"/>
      <c r="P69" s="176"/>
      <c r="Q69" s="184"/>
      <c r="R69" s="189"/>
      <c r="S69" s="186"/>
      <c r="T69" s="189"/>
      <c r="U69" s="101"/>
      <c r="V69" s="63"/>
      <c r="W69" s="51"/>
      <c r="X69" s="63"/>
      <c r="Y69" s="51"/>
      <c r="Z69" s="63"/>
      <c r="AA69" s="51"/>
      <c r="AB69" s="48"/>
      <c r="AC69" s="176"/>
      <c r="AD69" s="47"/>
      <c r="AE69" s="52"/>
      <c r="AF69" s="52"/>
      <c r="AG69" s="177"/>
      <c r="AH69" s="47"/>
      <c r="AI69" s="48"/>
      <c r="AJ69" s="48"/>
      <c r="AK69" s="51"/>
      <c r="AL69" s="48"/>
      <c r="AM69" s="48"/>
      <c r="AN69" s="48"/>
      <c r="AO69" s="48"/>
      <c r="AP69" s="47"/>
      <c r="AQ69" s="52"/>
      <c r="AR69" s="64"/>
      <c r="AS69" s="52"/>
      <c r="AT69" s="62"/>
      <c r="AU69" s="52"/>
      <c r="AV69" s="64"/>
      <c r="AW69" s="64"/>
      <c r="AX69" s="64"/>
      <c r="AY69" s="162"/>
      <c r="AZ69" s="127"/>
      <c r="BA69" s="48"/>
      <c r="BB69" s="52"/>
      <c r="BC69" s="52"/>
      <c r="BD69" s="52"/>
      <c r="BE69" s="52"/>
      <c r="BF69" s="177"/>
      <c r="BG69" s="101"/>
      <c r="BH69" s="177"/>
      <c r="BI69" s="48"/>
      <c r="BJ69" s="52"/>
      <c r="BK69" s="52"/>
      <c r="BL69" s="52"/>
      <c r="BM69" s="52"/>
      <c r="BN69" s="177"/>
      <c r="BO69" s="52"/>
      <c r="BP69" s="52"/>
      <c r="BQ69" s="52"/>
      <c r="BR69" s="177"/>
      <c r="BS69" s="52"/>
      <c r="BT69" s="52"/>
      <c r="BU69" s="52"/>
      <c r="BV69" s="177"/>
      <c r="BW69" s="124"/>
      <c r="BX69" s="101"/>
      <c r="BY69" s="100"/>
      <c r="BZ69" s="100"/>
      <c r="CA69" s="100"/>
      <c r="CB69" s="100"/>
      <c r="CC69" s="100"/>
      <c r="CD69" s="130"/>
      <c r="CE69" s="63"/>
      <c r="CF69" s="64"/>
      <c r="CG69" s="64"/>
      <c r="CH69" s="64"/>
      <c r="CI69" s="64"/>
      <c r="CJ69" s="177"/>
      <c r="CK69" s="101"/>
      <c r="CL69" s="177"/>
      <c r="CM69" s="52"/>
      <c r="CN69" s="52"/>
      <c r="CO69" s="52"/>
      <c r="CP69" s="52"/>
      <c r="CQ69" s="52"/>
      <c r="CR69" s="177"/>
      <c r="CS69" s="52"/>
      <c r="CT69" s="52"/>
      <c r="CU69" s="52"/>
      <c r="CV69" s="177"/>
      <c r="CW69" s="52"/>
      <c r="CX69" s="52"/>
      <c r="CY69" s="52"/>
      <c r="CZ69" s="177"/>
      <c r="DA69" s="124"/>
      <c r="DB69" s="100"/>
      <c r="DC69" s="100"/>
      <c r="DD69" s="100"/>
      <c r="DE69" s="188"/>
      <c r="DF69" s="185"/>
      <c r="DG69" s="100"/>
      <c r="DH69" s="100"/>
      <c r="DI69" s="100"/>
      <c r="DJ69" s="100"/>
      <c r="DK69" s="188"/>
      <c r="DL69" s="188"/>
      <c r="DM69" s="188"/>
      <c r="DN69" s="189"/>
      <c r="DO69" s="63"/>
      <c r="DP69" s="48"/>
      <c r="DQ69" s="48"/>
      <c r="DR69" s="48"/>
      <c r="DS69" s="48"/>
      <c r="DT69" s="51"/>
      <c r="DU69" s="48"/>
      <c r="DV69" s="52"/>
      <c r="DW69" s="52"/>
      <c r="DX69" s="177"/>
      <c r="DY69" s="52"/>
      <c r="DZ69" s="52"/>
      <c r="EA69" s="52"/>
      <c r="EB69" s="177"/>
      <c r="EC69" s="173"/>
      <c r="ED69" s="63"/>
      <c r="EE69" s="48"/>
      <c r="EF69" s="48"/>
      <c r="EG69" s="48"/>
      <c r="EH69" s="48"/>
      <c r="EI69" s="51"/>
      <c r="EJ69" s="48"/>
      <c r="EK69" s="52"/>
      <c r="EL69" s="52"/>
      <c r="EM69" s="177"/>
      <c r="EN69" s="52"/>
      <c r="EO69" s="52"/>
      <c r="EP69" s="52"/>
      <c r="EQ69" s="100"/>
      <c r="ER69" s="173"/>
      <c r="ES69" s="171">
        <f t="shared" si="32"/>
        <v>0</v>
      </c>
      <c r="ET69" s="171"/>
      <c r="EU69" s="18"/>
      <c r="EV69" s="171"/>
      <c r="EW69" s="18"/>
      <c r="EX69" s="18"/>
      <c r="EY69" s="18"/>
      <c r="EZ69" s="171"/>
      <c r="FA69" s="171"/>
      <c r="FB69" s="171"/>
      <c r="FC69" s="171"/>
      <c r="FD69" s="18"/>
      <c r="FE69" s="171"/>
      <c r="FF69" s="171"/>
      <c r="FG69" s="171"/>
      <c r="FH69" s="171"/>
      <c r="FI69" s="171"/>
      <c r="FJ69" s="171"/>
      <c r="FK69" s="171"/>
      <c r="FL69" s="171"/>
      <c r="FM69" s="171"/>
      <c r="FN69" s="171"/>
      <c r="FO69" s="171"/>
      <c r="FP69" s="18"/>
      <c r="FQ69" s="171"/>
      <c r="FS69" s="171"/>
      <c r="FU69" s="171"/>
      <c r="FV69" s="171"/>
      <c r="FW69" s="171"/>
      <c r="FX69" s="171"/>
    </row>
    <row r="70" spans="1:180" x14ac:dyDescent="0.45">
      <c r="Y70" s="486"/>
      <c r="Z70" s="486"/>
    </row>
  </sheetData>
  <mergeCells count="58">
    <mergeCell ref="FU18:FV18"/>
    <mergeCell ref="FW18:FX18"/>
    <mergeCell ref="FU17:FX17"/>
    <mergeCell ref="FR18:FS18"/>
    <mergeCell ref="FK18:FM18"/>
    <mergeCell ref="F17:F19"/>
    <mergeCell ref="BA18:BF18"/>
    <mergeCell ref="AD18:AG18"/>
    <mergeCell ref="BW18:BW19"/>
    <mergeCell ref="D17:D19"/>
    <mergeCell ref="BS18:BV18"/>
    <mergeCell ref="AL18:AO18"/>
    <mergeCell ref="X18:Y18"/>
    <mergeCell ref="Z18:AA18"/>
    <mergeCell ref="B17:B19"/>
    <mergeCell ref="C17:C19"/>
    <mergeCell ref="CK18:CL18"/>
    <mergeCell ref="CE18:CJ18"/>
    <mergeCell ref="B2:C2"/>
    <mergeCell ref="AQ17:BW17"/>
    <mergeCell ref="BO18:BR18"/>
    <mergeCell ref="V18:W18"/>
    <mergeCell ref="AH18:AK18"/>
    <mergeCell ref="BI18:BN18"/>
    <mergeCell ref="BG18:BH18"/>
    <mergeCell ref="AP18:AQ18"/>
    <mergeCell ref="AZ18:AZ19"/>
    <mergeCell ref="AS18:AS19"/>
    <mergeCell ref="E17:E19"/>
    <mergeCell ref="U17:AO17"/>
    <mergeCell ref="CS18:CV18"/>
    <mergeCell ref="CW18:CZ18"/>
    <mergeCell ref="DU18:DX18"/>
    <mergeCell ref="DJ18:DN18"/>
    <mergeCell ref="G17:N18"/>
    <mergeCell ref="O17:T18"/>
    <mergeCell ref="BX18:BY18"/>
    <mergeCell ref="DO17:EC17"/>
    <mergeCell ref="DB17:DN17"/>
    <mergeCell ref="DD18:DF18"/>
    <mergeCell ref="CM18:CR18"/>
    <mergeCell ref="DA18:DA19"/>
    <mergeCell ref="BX17:DA17"/>
    <mergeCell ref="FA17:FC17"/>
    <mergeCell ref="FD17:FF17"/>
    <mergeCell ref="EJ18:EM18"/>
    <mergeCell ref="DB18:DC18"/>
    <mergeCell ref="DG18:DI18"/>
    <mergeCell ref="EZ18:FF18"/>
    <mergeCell ref="DY18:EB18"/>
    <mergeCell ref="DO18:DP18"/>
    <mergeCell ref="DQ18:DT18"/>
    <mergeCell ref="ED17:ER17"/>
    <mergeCell ref="ER18:ER19"/>
    <mergeCell ref="EC18:EC19"/>
    <mergeCell ref="EN18:EQ18"/>
    <mergeCell ref="ED18:EE18"/>
    <mergeCell ref="EF18:EI18"/>
  </mergeCells>
  <phoneticPr fontId="11"/>
  <pageMargins left="0.7" right="0.7" top="0.75" bottom="0.75" header="0.3" footer="0.3"/>
  <pageSetup paperSize="8" scale="10" orientation="landscape" r:id="rId1"/>
  <legacy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B1:C1986"/>
  <sheetViews>
    <sheetView zoomScale="90" zoomScaleNormal="90" workbookViewId="0">
      <selection activeCell="B3" sqref="B3"/>
    </sheetView>
  </sheetViews>
  <sheetFormatPr defaultColWidth="9" defaultRowHeight="18.75" x14ac:dyDescent="0.45"/>
  <cols>
    <col min="1" max="1" width="3.875" style="1" customWidth="1"/>
    <col min="2" max="2" width="10.5" style="1" customWidth="1"/>
    <col min="3" max="3" width="13.875" style="1" customWidth="1"/>
    <col min="4" max="16384" width="9" style="1"/>
  </cols>
  <sheetData>
    <row r="1" spans="2:3" ht="6.75" customHeight="1" x14ac:dyDescent="0.45"/>
    <row r="2" spans="2:3" ht="28.5" customHeight="1" x14ac:dyDescent="0.45">
      <c r="B2" s="677" t="s">
        <v>84</v>
      </c>
      <c r="C2" s="677"/>
    </row>
    <row r="3" spans="2:3" ht="16.5" customHeight="1" x14ac:dyDescent="0.45">
      <c r="B3" s="46"/>
      <c r="C3" s="57"/>
    </row>
    <row r="4" spans="2:3" s="4" customFormat="1" x14ac:dyDescent="0.15">
      <c r="B4" s="175"/>
      <c r="C4" s="175" t="s">
        <v>132</v>
      </c>
    </row>
    <row r="5" spans="2:3" x14ac:dyDescent="0.45">
      <c r="B5" s="172" t="s">
        <v>4</v>
      </c>
      <c r="C5" s="172">
        <v>1</v>
      </c>
    </row>
    <row r="6" spans="2:3" x14ac:dyDescent="0.45">
      <c r="B6" s="172" t="s">
        <v>115</v>
      </c>
      <c r="C6" s="178">
        <v>1000</v>
      </c>
    </row>
    <row r="7" spans="2:3" x14ac:dyDescent="0.45">
      <c r="B7" s="172" t="s">
        <v>116</v>
      </c>
      <c r="C7" s="178" t="s">
        <v>1387</v>
      </c>
    </row>
    <row r="8" spans="2:3" x14ac:dyDescent="0.45">
      <c r="B8" s="172" t="s">
        <v>117</v>
      </c>
      <c r="C8" s="178"/>
    </row>
    <row r="9" spans="2:3" x14ac:dyDescent="0.45">
      <c r="B9" s="172" t="s">
        <v>155</v>
      </c>
      <c r="C9" s="178"/>
    </row>
    <row r="10" spans="2:3" x14ac:dyDescent="0.45">
      <c r="B10" s="172" t="s">
        <v>156</v>
      </c>
      <c r="C10" s="178"/>
    </row>
    <row r="11" spans="2:3" x14ac:dyDescent="0.45">
      <c r="B11" s="172" t="s">
        <v>157</v>
      </c>
      <c r="C11" s="178"/>
    </row>
    <row r="12" spans="2:3" x14ac:dyDescent="0.45">
      <c r="B12" s="172" t="s">
        <v>1130</v>
      </c>
      <c r="C12" s="178"/>
    </row>
    <row r="13" spans="2:3" x14ac:dyDescent="0.45">
      <c r="B13" s="172" t="s">
        <v>1131</v>
      </c>
      <c r="C13" s="178"/>
    </row>
    <row r="14" spans="2:3" x14ac:dyDescent="0.45">
      <c r="B14" s="172" t="s">
        <v>1132</v>
      </c>
      <c r="C14" s="178"/>
    </row>
    <row r="15" spans="2:3" x14ac:dyDescent="0.45">
      <c r="B15" s="172" t="s">
        <v>1133</v>
      </c>
      <c r="C15" s="178"/>
    </row>
    <row r="16" spans="2:3" x14ac:dyDescent="0.45">
      <c r="B16" s="172" t="s">
        <v>1134</v>
      </c>
      <c r="C16" s="178"/>
    </row>
    <row r="17" spans="2:3" x14ac:dyDescent="0.45">
      <c r="B17" s="172"/>
      <c r="C17"/>
    </row>
    <row r="18" spans="2:3" x14ac:dyDescent="0.45">
      <c r="B18" s="99"/>
      <c r="C18"/>
    </row>
    <row r="19" spans="2:3" x14ac:dyDescent="0.45">
      <c r="C19"/>
    </row>
    <row r="20" spans="2:3" x14ac:dyDescent="0.45">
      <c r="C20"/>
    </row>
    <row r="21" spans="2:3" x14ac:dyDescent="0.45">
      <c r="C21"/>
    </row>
    <row r="22" spans="2:3" x14ac:dyDescent="0.45">
      <c r="C22"/>
    </row>
    <row r="23" spans="2:3" x14ac:dyDescent="0.45">
      <c r="C23"/>
    </row>
    <row r="24" spans="2:3" x14ac:dyDescent="0.45">
      <c r="C24"/>
    </row>
    <row r="25" spans="2:3" x14ac:dyDescent="0.45">
      <c r="C25"/>
    </row>
    <row r="26" spans="2:3" x14ac:dyDescent="0.45">
      <c r="C26"/>
    </row>
    <row r="27" spans="2:3" x14ac:dyDescent="0.45">
      <c r="C27"/>
    </row>
    <row r="28" spans="2:3" x14ac:dyDescent="0.45">
      <c r="C28"/>
    </row>
    <row r="29" spans="2:3" x14ac:dyDescent="0.45">
      <c r="C29"/>
    </row>
    <row r="30" spans="2:3" x14ac:dyDescent="0.45">
      <c r="C30"/>
    </row>
    <row r="31" spans="2:3" x14ac:dyDescent="0.45">
      <c r="C31"/>
    </row>
    <row r="32" spans="2:3" x14ac:dyDescent="0.45">
      <c r="C32"/>
    </row>
    <row r="33" spans="3:3" x14ac:dyDescent="0.45">
      <c r="C33"/>
    </row>
    <row r="34" spans="3:3" x14ac:dyDescent="0.45">
      <c r="C34"/>
    </row>
    <row r="35" spans="3:3" x14ac:dyDescent="0.45">
      <c r="C35"/>
    </row>
    <row r="36" spans="3:3" x14ac:dyDescent="0.45">
      <c r="C36"/>
    </row>
    <row r="37" spans="3:3" x14ac:dyDescent="0.45">
      <c r="C37"/>
    </row>
    <row r="38" spans="3:3" x14ac:dyDescent="0.45">
      <c r="C38"/>
    </row>
    <row r="39" spans="3:3" x14ac:dyDescent="0.45">
      <c r="C39"/>
    </row>
    <row r="40" spans="3:3" x14ac:dyDescent="0.45">
      <c r="C40"/>
    </row>
    <row r="41" spans="3:3" x14ac:dyDescent="0.45">
      <c r="C41"/>
    </row>
    <row r="42" spans="3:3" x14ac:dyDescent="0.45">
      <c r="C42"/>
    </row>
    <row r="43" spans="3:3" x14ac:dyDescent="0.45">
      <c r="C43"/>
    </row>
    <row r="44" spans="3:3" x14ac:dyDescent="0.45">
      <c r="C44"/>
    </row>
    <row r="45" spans="3:3" x14ac:dyDescent="0.45">
      <c r="C45"/>
    </row>
    <row r="46" spans="3:3" x14ac:dyDescent="0.45">
      <c r="C46"/>
    </row>
    <row r="47" spans="3:3" x14ac:dyDescent="0.45">
      <c r="C47"/>
    </row>
    <row r="48" spans="3:3" x14ac:dyDescent="0.45">
      <c r="C48"/>
    </row>
    <row r="49" spans="3:3" x14ac:dyDescent="0.45">
      <c r="C49"/>
    </row>
    <row r="50" spans="3:3" x14ac:dyDescent="0.45">
      <c r="C50"/>
    </row>
    <row r="51" spans="3:3" x14ac:dyDescent="0.45">
      <c r="C51"/>
    </row>
    <row r="52" spans="3:3" x14ac:dyDescent="0.45">
      <c r="C52"/>
    </row>
    <row r="53" spans="3:3" x14ac:dyDescent="0.45">
      <c r="C53"/>
    </row>
    <row r="54" spans="3:3" x14ac:dyDescent="0.45">
      <c r="C54"/>
    </row>
    <row r="55" spans="3:3" x14ac:dyDescent="0.45">
      <c r="C55"/>
    </row>
    <row r="56" spans="3:3" x14ac:dyDescent="0.45">
      <c r="C56"/>
    </row>
    <row r="57" spans="3:3" x14ac:dyDescent="0.45">
      <c r="C57"/>
    </row>
    <row r="58" spans="3:3" x14ac:dyDescent="0.45">
      <c r="C58"/>
    </row>
    <row r="59" spans="3:3" x14ac:dyDescent="0.45">
      <c r="C59"/>
    </row>
    <row r="60" spans="3:3" x14ac:dyDescent="0.45">
      <c r="C60"/>
    </row>
    <row r="61" spans="3:3" x14ac:dyDescent="0.45">
      <c r="C61"/>
    </row>
    <row r="62" spans="3:3" x14ac:dyDescent="0.45">
      <c r="C62"/>
    </row>
    <row r="63" spans="3:3" x14ac:dyDescent="0.45">
      <c r="C63"/>
    </row>
    <row r="64" spans="3:3" x14ac:dyDescent="0.45">
      <c r="C64"/>
    </row>
    <row r="65" spans="3:3" x14ac:dyDescent="0.45">
      <c r="C65"/>
    </row>
    <row r="66" spans="3:3" x14ac:dyDescent="0.45">
      <c r="C66"/>
    </row>
    <row r="67" spans="3:3" x14ac:dyDescent="0.45">
      <c r="C67"/>
    </row>
    <row r="68" spans="3:3" x14ac:dyDescent="0.45">
      <c r="C68"/>
    </row>
    <row r="69" spans="3:3" x14ac:dyDescent="0.45">
      <c r="C69"/>
    </row>
    <row r="70" spans="3:3" x14ac:dyDescent="0.45">
      <c r="C70"/>
    </row>
    <row r="71" spans="3:3" x14ac:dyDescent="0.45">
      <c r="C71"/>
    </row>
    <row r="72" spans="3:3" x14ac:dyDescent="0.45">
      <c r="C72"/>
    </row>
    <row r="73" spans="3:3" x14ac:dyDescent="0.45">
      <c r="C73"/>
    </row>
    <row r="74" spans="3:3" x14ac:dyDescent="0.45">
      <c r="C74"/>
    </row>
    <row r="75" spans="3:3" x14ac:dyDescent="0.45">
      <c r="C75"/>
    </row>
    <row r="76" spans="3:3" x14ac:dyDescent="0.45">
      <c r="C76"/>
    </row>
    <row r="77" spans="3:3" x14ac:dyDescent="0.45">
      <c r="C77"/>
    </row>
    <row r="78" spans="3:3" x14ac:dyDescent="0.45">
      <c r="C78"/>
    </row>
    <row r="79" spans="3:3" x14ac:dyDescent="0.45">
      <c r="C79"/>
    </row>
    <row r="80" spans="3:3" x14ac:dyDescent="0.45">
      <c r="C80"/>
    </row>
    <row r="81" spans="3:3" x14ac:dyDescent="0.45">
      <c r="C81"/>
    </row>
    <row r="82" spans="3:3" x14ac:dyDescent="0.45">
      <c r="C82"/>
    </row>
    <row r="83" spans="3:3" x14ac:dyDescent="0.45">
      <c r="C83"/>
    </row>
    <row r="84" spans="3:3" x14ac:dyDescent="0.45">
      <c r="C84"/>
    </row>
    <row r="85" spans="3:3" x14ac:dyDescent="0.45">
      <c r="C85"/>
    </row>
    <row r="86" spans="3:3" x14ac:dyDescent="0.45">
      <c r="C86"/>
    </row>
    <row r="87" spans="3:3" x14ac:dyDescent="0.45">
      <c r="C87"/>
    </row>
    <row r="88" spans="3:3" x14ac:dyDescent="0.45">
      <c r="C88"/>
    </row>
    <row r="89" spans="3:3" x14ac:dyDescent="0.45">
      <c r="C89"/>
    </row>
    <row r="90" spans="3:3" x14ac:dyDescent="0.45">
      <c r="C90"/>
    </row>
    <row r="91" spans="3:3" x14ac:dyDescent="0.45">
      <c r="C91"/>
    </row>
    <row r="92" spans="3:3" x14ac:dyDescent="0.45">
      <c r="C92"/>
    </row>
    <row r="93" spans="3:3" x14ac:dyDescent="0.45">
      <c r="C93"/>
    </row>
    <row r="94" spans="3:3" x14ac:dyDescent="0.45">
      <c r="C94"/>
    </row>
    <row r="95" spans="3:3" x14ac:dyDescent="0.45">
      <c r="C95"/>
    </row>
    <row r="96" spans="3:3" x14ac:dyDescent="0.45">
      <c r="C96"/>
    </row>
    <row r="97" spans="3:3" x14ac:dyDescent="0.45">
      <c r="C97"/>
    </row>
    <row r="98" spans="3:3" x14ac:dyDescent="0.45">
      <c r="C98"/>
    </row>
    <row r="99" spans="3:3" x14ac:dyDescent="0.45">
      <c r="C99"/>
    </row>
    <row r="100" spans="3:3" x14ac:dyDescent="0.45">
      <c r="C100"/>
    </row>
    <row r="101" spans="3:3" x14ac:dyDescent="0.45">
      <c r="C101"/>
    </row>
    <row r="102" spans="3:3" x14ac:dyDescent="0.45">
      <c r="C102"/>
    </row>
    <row r="103" spans="3:3" x14ac:dyDescent="0.45">
      <c r="C103"/>
    </row>
    <row r="104" spans="3:3" x14ac:dyDescent="0.45">
      <c r="C104"/>
    </row>
    <row r="105" spans="3:3" x14ac:dyDescent="0.45">
      <c r="C105"/>
    </row>
    <row r="106" spans="3:3" x14ac:dyDescent="0.45">
      <c r="C106"/>
    </row>
    <row r="107" spans="3:3" x14ac:dyDescent="0.45">
      <c r="C107"/>
    </row>
    <row r="108" spans="3:3" x14ac:dyDescent="0.45">
      <c r="C108"/>
    </row>
    <row r="109" spans="3:3" x14ac:dyDescent="0.45">
      <c r="C109"/>
    </row>
    <row r="110" spans="3:3" x14ac:dyDescent="0.45">
      <c r="C110"/>
    </row>
    <row r="111" spans="3:3" x14ac:dyDescent="0.45">
      <c r="C111"/>
    </row>
    <row r="112" spans="3:3" x14ac:dyDescent="0.45">
      <c r="C112"/>
    </row>
    <row r="113" spans="3:3" x14ac:dyDescent="0.45">
      <c r="C113"/>
    </row>
    <row r="114" spans="3:3" x14ac:dyDescent="0.45">
      <c r="C114"/>
    </row>
    <row r="115" spans="3:3" x14ac:dyDescent="0.45">
      <c r="C115"/>
    </row>
    <row r="116" spans="3:3" x14ac:dyDescent="0.45">
      <c r="C116"/>
    </row>
    <row r="117" spans="3:3" x14ac:dyDescent="0.45">
      <c r="C117"/>
    </row>
    <row r="118" spans="3:3" x14ac:dyDescent="0.45">
      <c r="C118"/>
    </row>
    <row r="119" spans="3:3" x14ac:dyDescent="0.45">
      <c r="C119"/>
    </row>
    <row r="120" spans="3:3" x14ac:dyDescent="0.45">
      <c r="C120"/>
    </row>
    <row r="121" spans="3:3" x14ac:dyDescent="0.45">
      <c r="C121"/>
    </row>
    <row r="122" spans="3:3" x14ac:dyDescent="0.45">
      <c r="C122"/>
    </row>
    <row r="123" spans="3:3" x14ac:dyDescent="0.45">
      <c r="C123"/>
    </row>
    <row r="124" spans="3:3" x14ac:dyDescent="0.45">
      <c r="C124"/>
    </row>
    <row r="125" spans="3:3" x14ac:dyDescent="0.45">
      <c r="C125"/>
    </row>
    <row r="126" spans="3:3" x14ac:dyDescent="0.45">
      <c r="C126"/>
    </row>
    <row r="127" spans="3:3" x14ac:dyDescent="0.45">
      <c r="C127"/>
    </row>
    <row r="128" spans="3:3" x14ac:dyDescent="0.45">
      <c r="C128"/>
    </row>
    <row r="129" spans="3:3" x14ac:dyDescent="0.45">
      <c r="C129"/>
    </row>
    <row r="130" spans="3:3" x14ac:dyDescent="0.45">
      <c r="C130"/>
    </row>
    <row r="131" spans="3:3" x14ac:dyDescent="0.45">
      <c r="C131"/>
    </row>
    <row r="132" spans="3:3" x14ac:dyDescent="0.45">
      <c r="C132"/>
    </row>
    <row r="133" spans="3:3" x14ac:dyDescent="0.45">
      <c r="C133"/>
    </row>
    <row r="134" spans="3:3" x14ac:dyDescent="0.45">
      <c r="C134"/>
    </row>
    <row r="135" spans="3:3" x14ac:dyDescent="0.45">
      <c r="C135"/>
    </row>
    <row r="136" spans="3:3" x14ac:dyDescent="0.45">
      <c r="C136"/>
    </row>
    <row r="137" spans="3:3" x14ac:dyDescent="0.45">
      <c r="C137"/>
    </row>
    <row r="138" spans="3:3" x14ac:dyDescent="0.45">
      <c r="C138"/>
    </row>
    <row r="139" spans="3:3" x14ac:dyDescent="0.45">
      <c r="C139"/>
    </row>
    <row r="140" spans="3:3" x14ac:dyDescent="0.45">
      <c r="C140"/>
    </row>
    <row r="141" spans="3:3" x14ac:dyDescent="0.45">
      <c r="C141"/>
    </row>
    <row r="142" spans="3:3" x14ac:dyDescent="0.45">
      <c r="C142"/>
    </row>
    <row r="143" spans="3:3" x14ac:dyDescent="0.45">
      <c r="C143"/>
    </row>
    <row r="144" spans="3:3" x14ac:dyDescent="0.45">
      <c r="C144"/>
    </row>
    <row r="145" spans="3:3" x14ac:dyDescent="0.45">
      <c r="C145"/>
    </row>
    <row r="146" spans="3:3" x14ac:dyDescent="0.45">
      <c r="C146"/>
    </row>
    <row r="147" spans="3:3" x14ac:dyDescent="0.45">
      <c r="C147"/>
    </row>
    <row r="148" spans="3:3" x14ac:dyDescent="0.45">
      <c r="C148"/>
    </row>
    <row r="149" spans="3:3" x14ac:dyDescent="0.45">
      <c r="C149"/>
    </row>
    <row r="150" spans="3:3" x14ac:dyDescent="0.45">
      <c r="C150"/>
    </row>
    <row r="151" spans="3:3" x14ac:dyDescent="0.45">
      <c r="C151"/>
    </row>
    <row r="152" spans="3:3" x14ac:dyDescent="0.45">
      <c r="C152"/>
    </row>
    <row r="153" spans="3:3" x14ac:dyDescent="0.45">
      <c r="C153"/>
    </row>
    <row r="154" spans="3:3" x14ac:dyDescent="0.45">
      <c r="C154"/>
    </row>
    <row r="155" spans="3:3" x14ac:dyDescent="0.45">
      <c r="C155"/>
    </row>
    <row r="156" spans="3:3" x14ac:dyDescent="0.45">
      <c r="C156"/>
    </row>
    <row r="157" spans="3:3" x14ac:dyDescent="0.45">
      <c r="C157"/>
    </row>
    <row r="158" spans="3:3" x14ac:dyDescent="0.45">
      <c r="C158"/>
    </row>
    <row r="159" spans="3:3" x14ac:dyDescent="0.45">
      <c r="C159"/>
    </row>
    <row r="160" spans="3:3" x14ac:dyDescent="0.45">
      <c r="C160"/>
    </row>
    <row r="161" spans="3:3" x14ac:dyDescent="0.45">
      <c r="C161"/>
    </row>
    <row r="162" spans="3:3" x14ac:dyDescent="0.45">
      <c r="C162"/>
    </row>
    <row r="163" spans="3:3" x14ac:dyDescent="0.45">
      <c r="C163"/>
    </row>
    <row r="164" spans="3:3" x14ac:dyDescent="0.45">
      <c r="C164"/>
    </row>
    <row r="165" spans="3:3" x14ac:dyDescent="0.45">
      <c r="C165"/>
    </row>
    <row r="166" spans="3:3" x14ac:dyDescent="0.45">
      <c r="C166"/>
    </row>
    <row r="167" spans="3:3" x14ac:dyDescent="0.45">
      <c r="C167"/>
    </row>
    <row r="168" spans="3:3" x14ac:dyDescent="0.45">
      <c r="C168"/>
    </row>
    <row r="169" spans="3:3" x14ac:dyDescent="0.45">
      <c r="C169"/>
    </row>
    <row r="170" spans="3:3" x14ac:dyDescent="0.45">
      <c r="C170"/>
    </row>
    <row r="171" spans="3:3" x14ac:dyDescent="0.45">
      <c r="C171"/>
    </row>
    <row r="172" spans="3:3" x14ac:dyDescent="0.45">
      <c r="C172"/>
    </row>
    <row r="173" spans="3:3" x14ac:dyDescent="0.45">
      <c r="C173"/>
    </row>
    <row r="174" spans="3:3" x14ac:dyDescent="0.45">
      <c r="C174"/>
    </row>
    <row r="175" spans="3:3" x14ac:dyDescent="0.45">
      <c r="C175"/>
    </row>
    <row r="176" spans="3:3" x14ac:dyDescent="0.45">
      <c r="C176"/>
    </row>
    <row r="177" spans="3:3" x14ac:dyDescent="0.45">
      <c r="C177"/>
    </row>
    <row r="178" spans="3:3" x14ac:dyDescent="0.45">
      <c r="C178"/>
    </row>
    <row r="179" spans="3:3" x14ac:dyDescent="0.45">
      <c r="C179"/>
    </row>
    <row r="180" spans="3:3" x14ac:dyDescent="0.45">
      <c r="C180"/>
    </row>
    <row r="181" spans="3:3" x14ac:dyDescent="0.45">
      <c r="C181"/>
    </row>
    <row r="182" spans="3:3" x14ac:dyDescent="0.45">
      <c r="C182"/>
    </row>
    <row r="183" spans="3:3" x14ac:dyDescent="0.45">
      <c r="C183"/>
    </row>
    <row r="184" spans="3:3" x14ac:dyDescent="0.45">
      <c r="C184"/>
    </row>
    <row r="185" spans="3:3" x14ac:dyDescent="0.45">
      <c r="C185"/>
    </row>
    <row r="186" spans="3:3" x14ac:dyDescent="0.45">
      <c r="C186"/>
    </row>
    <row r="187" spans="3:3" x14ac:dyDescent="0.45">
      <c r="C187"/>
    </row>
    <row r="188" spans="3:3" x14ac:dyDescent="0.45">
      <c r="C188"/>
    </row>
    <row r="189" spans="3:3" x14ac:dyDescent="0.45">
      <c r="C189"/>
    </row>
    <row r="190" spans="3:3" x14ac:dyDescent="0.45">
      <c r="C190"/>
    </row>
    <row r="191" spans="3:3" x14ac:dyDescent="0.45">
      <c r="C191"/>
    </row>
    <row r="192" spans="3:3" x14ac:dyDescent="0.45">
      <c r="C192"/>
    </row>
    <row r="193" spans="3:3" x14ac:dyDescent="0.45">
      <c r="C193"/>
    </row>
    <row r="194" spans="3:3" x14ac:dyDescent="0.45">
      <c r="C194"/>
    </row>
    <row r="195" spans="3:3" x14ac:dyDescent="0.45">
      <c r="C195"/>
    </row>
    <row r="196" spans="3:3" x14ac:dyDescent="0.45">
      <c r="C196"/>
    </row>
    <row r="197" spans="3:3" x14ac:dyDescent="0.45">
      <c r="C197"/>
    </row>
    <row r="198" spans="3:3" x14ac:dyDescent="0.45">
      <c r="C198"/>
    </row>
    <row r="199" spans="3:3" x14ac:dyDescent="0.45">
      <c r="C199"/>
    </row>
    <row r="200" spans="3:3" x14ac:dyDescent="0.45">
      <c r="C200"/>
    </row>
    <row r="201" spans="3:3" x14ac:dyDescent="0.45">
      <c r="C201"/>
    </row>
    <row r="202" spans="3:3" x14ac:dyDescent="0.45">
      <c r="C202"/>
    </row>
    <row r="203" spans="3:3" x14ac:dyDescent="0.45">
      <c r="C203"/>
    </row>
    <row r="204" spans="3:3" x14ac:dyDescent="0.45">
      <c r="C204"/>
    </row>
    <row r="205" spans="3:3" x14ac:dyDescent="0.45">
      <c r="C205"/>
    </row>
    <row r="206" spans="3:3" x14ac:dyDescent="0.45">
      <c r="C206"/>
    </row>
    <row r="207" spans="3:3" x14ac:dyDescent="0.45">
      <c r="C207"/>
    </row>
    <row r="208" spans="3:3" x14ac:dyDescent="0.45">
      <c r="C208"/>
    </row>
    <row r="209" spans="3:3" x14ac:dyDescent="0.45">
      <c r="C209"/>
    </row>
    <row r="210" spans="3:3" x14ac:dyDescent="0.45">
      <c r="C210"/>
    </row>
    <row r="211" spans="3:3" x14ac:dyDescent="0.45">
      <c r="C211"/>
    </row>
    <row r="212" spans="3:3" x14ac:dyDescent="0.45">
      <c r="C212"/>
    </row>
    <row r="213" spans="3:3" x14ac:dyDescent="0.45">
      <c r="C213"/>
    </row>
    <row r="214" spans="3:3" x14ac:dyDescent="0.45">
      <c r="C214"/>
    </row>
    <row r="215" spans="3:3" x14ac:dyDescent="0.45">
      <c r="C215"/>
    </row>
    <row r="216" spans="3:3" x14ac:dyDescent="0.45">
      <c r="C216"/>
    </row>
    <row r="217" spans="3:3" x14ac:dyDescent="0.45">
      <c r="C217"/>
    </row>
    <row r="218" spans="3:3" x14ac:dyDescent="0.45">
      <c r="C218"/>
    </row>
    <row r="219" spans="3:3" x14ac:dyDescent="0.45">
      <c r="C219"/>
    </row>
    <row r="220" spans="3:3" x14ac:dyDescent="0.45">
      <c r="C220"/>
    </row>
    <row r="221" spans="3:3" x14ac:dyDescent="0.45">
      <c r="C221"/>
    </row>
    <row r="222" spans="3:3" x14ac:dyDescent="0.45">
      <c r="C222"/>
    </row>
    <row r="223" spans="3:3" x14ac:dyDescent="0.45">
      <c r="C223"/>
    </row>
    <row r="224" spans="3:3" x14ac:dyDescent="0.45">
      <c r="C224"/>
    </row>
    <row r="225" spans="3:3" x14ac:dyDescent="0.45">
      <c r="C225"/>
    </row>
    <row r="226" spans="3:3" x14ac:dyDescent="0.45">
      <c r="C226"/>
    </row>
    <row r="227" spans="3:3" x14ac:dyDescent="0.45">
      <c r="C227"/>
    </row>
    <row r="228" spans="3:3" x14ac:dyDescent="0.45">
      <c r="C228"/>
    </row>
    <row r="229" spans="3:3" x14ac:dyDescent="0.45">
      <c r="C229"/>
    </row>
    <row r="230" spans="3:3" x14ac:dyDescent="0.45">
      <c r="C230"/>
    </row>
    <row r="231" spans="3:3" x14ac:dyDescent="0.45">
      <c r="C231"/>
    </row>
    <row r="232" spans="3:3" x14ac:dyDescent="0.45">
      <c r="C232"/>
    </row>
    <row r="233" spans="3:3" x14ac:dyDescent="0.45">
      <c r="C233"/>
    </row>
    <row r="234" spans="3:3" x14ac:dyDescent="0.45">
      <c r="C234"/>
    </row>
    <row r="235" spans="3:3" x14ac:dyDescent="0.45">
      <c r="C235"/>
    </row>
    <row r="236" spans="3:3" x14ac:dyDescent="0.45">
      <c r="C236"/>
    </row>
    <row r="237" spans="3:3" x14ac:dyDescent="0.45">
      <c r="C237"/>
    </row>
    <row r="238" spans="3:3" x14ac:dyDescent="0.45">
      <c r="C238"/>
    </row>
    <row r="239" spans="3:3" x14ac:dyDescent="0.45">
      <c r="C239"/>
    </row>
    <row r="240" spans="3:3" x14ac:dyDescent="0.45">
      <c r="C240"/>
    </row>
    <row r="241" spans="3:3" x14ac:dyDescent="0.45">
      <c r="C241"/>
    </row>
    <row r="242" spans="3:3" x14ac:dyDescent="0.45">
      <c r="C242"/>
    </row>
    <row r="243" spans="3:3" x14ac:dyDescent="0.45">
      <c r="C243"/>
    </row>
    <row r="244" spans="3:3" x14ac:dyDescent="0.45">
      <c r="C244"/>
    </row>
    <row r="245" spans="3:3" x14ac:dyDescent="0.45">
      <c r="C245"/>
    </row>
    <row r="246" spans="3:3" x14ac:dyDescent="0.45">
      <c r="C246"/>
    </row>
    <row r="247" spans="3:3" x14ac:dyDescent="0.45">
      <c r="C247"/>
    </row>
    <row r="248" spans="3:3" x14ac:dyDescent="0.45">
      <c r="C248"/>
    </row>
    <row r="249" spans="3:3" x14ac:dyDescent="0.45">
      <c r="C249"/>
    </row>
    <row r="250" spans="3:3" x14ac:dyDescent="0.45">
      <c r="C250"/>
    </row>
    <row r="251" spans="3:3" x14ac:dyDescent="0.45">
      <c r="C251"/>
    </row>
    <row r="252" spans="3:3" x14ac:dyDescent="0.45">
      <c r="C252"/>
    </row>
    <row r="253" spans="3:3" x14ac:dyDescent="0.45">
      <c r="C253"/>
    </row>
    <row r="254" spans="3:3" x14ac:dyDescent="0.45">
      <c r="C254"/>
    </row>
    <row r="255" spans="3:3" x14ac:dyDescent="0.45">
      <c r="C255"/>
    </row>
    <row r="256" spans="3:3" x14ac:dyDescent="0.45">
      <c r="C256"/>
    </row>
    <row r="257" spans="3:3" x14ac:dyDescent="0.45">
      <c r="C257"/>
    </row>
    <row r="258" spans="3:3" x14ac:dyDescent="0.45">
      <c r="C258"/>
    </row>
    <row r="259" spans="3:3" x14ac:dyDescent="0.45">
      <c r="C259"/>
    </row>
    <row r="260" spans="3:3" x14ac:dyDescent="0.45">
      <c r="C260"/>
    </row>
    <row r="261" spans="3:3" x14ac:dyDescent="0.45">
      <c r="C261"/>
    </row>
    <row r="262" spans="3:3" x14ac:dyDescent="0.45">
      <c r="C262"/>
    </row>
    <row r="263" spans="3:3" x14ac:dyDescent="0.45">
      <c r="C263"/>
    </row>
    <row r="264" spans="3:3" x14ac:dyDescent="0.45">
      <c r="C264"/>
    </row>
    <row r="265" spans="3:3" x14ac:dyDescent="0.45">
      <c r="C265"/>
    </row>
    <row r="266" spans="3:3" x14ac:dyDescent="0.45">
      <c r="C266"/>
    </row>
    <row r="267" spans="3:3" x14ac:dyDescent="0.45">
      <c r="C267"/>
    </row>
    <row r="268" spans="3:3" x14ac:dyDescent="0.45">
      <c r="C268"/>
    </row>
    <row r="269" spans="3:3" x14ac:dyDescent="0.45">
      <c r="C269"/>
    </row>
    <row r="270" spans="3:3" x14ac:dyDescent="0.45">
      <c r="C270"/>
    </row>
    <row r="271" spans="3:3" x14ac:dyDescent="0.45">
      <c r="C271"/>
    </row>
    <row r="272" spans="3:3" x14ac:dyDescent="0.45">
      <c r="C272"/>
    </row>
    <row r="273" spans="3:3" x14ac:dyDescent="0.45">
      <c r="C273"/>
    </row>
    <row r="274" spans="3:3" x14ac:dyDescent="0.45">
      <c r="C274"/>
    </row>
    <row r="275" spans="3:3" x14ac:dyDescent="0.45">
      <c r="C275"/>
    </row>
    <row r="276" spans="3:3" x14ac:dyDescent="0.45">
      <c r="C276"/>
    </row>
    <row r="277" spans="3:3" x14ac:dyDescent="0.45">
      <c r="C277"/>
    </row>
    <row r="278" spans="3:3" x14ac:dyDescent="0.45">
      <c r="C278"/>
    </row>
    <row r="279" spans="3:3" x14ac:dyDescent="0.45">
      <c r="C279"/>
    </row>
    <row r="280" spans="3:3" x14ac:dyDescent="0.45">
      <c r="C280"/>
    </row>
    <row r="281" spans="3:3" x14ac:dyDescent="0.45">
      <c r="C281"/>
    </row>
    <row r="282" spans="3:3" x14ac:dyDescent="0.45">
      <c r="C282"/>
    </row>
    <row r="283" spans="3:3" x14ac:dyDescent="0.45">
      <c r="C283"/>
    </row>
    <row r="284" spans="3:3" x14ac:dyDescent="0.45">
      <c r="C284"/>
    </row>
    <row r="285" spans="3:3" x14ac:dyDescent="0.45">
      <c r="C285"/>
    </row>
    <row r="286" spans="3:3" x14ac:dyDescent="0.45">
      <c r="C286"/>
    </row>
    <row r="287" spans="3:3" x14ac:dyDescent="0.45">
      <c r="C287"/>
    </row>
    <row r="288" spans="3:3" x14ac:dyDescent="0.45">
      <c r="C288"/>
    </row>
    <row r="289" spans="3:3" x14ac:dyDescent="0.45">
      <c r="C289"/>
    </row>
    <row r="290" spans="3:3" x14ac:dyDescent="0.45">
      <c r="C290"/>
    </row>
    <row r="291" spans="3:3" x14ac:dyDescent="0.45">
      <c r="C291"/>
    </row>
    <row r="292" spans="3:3" x14ac:dyDescent="0.45">
      <c r="C292"/>
    </row>
    <row r="293" spans="3:3" x14ac:dyDescent="0.45">
      <c r="C293"/>
    </row>
    <row r="294" spans="3:3" x14ac:dyDescent="0.45">
      <c r="C294"/>
    </row>
    <row r="295" spans="3:3" x14ac:dyDescent="0.45">
      <c r="C295"/>
    </row>
    <row r="296" spans="3:3" x14ac:dyDescent="0.45">
      <c r="C296"/>
    </row>
    <row r="297" spans="3:3" x14ac:dyDescent="0.45">
      <c r="C297"/>
    </row>
    <row r="298" spans="3:3" x14ac:dyDescent="0.45">
      <c r="C298"/>
    </row>
    <row r="299" spans="3:3" x14ac:dyDescent="0.45">
      <c r="C299"/>
    </row>
    <row r="300" spans="3:3" x14ac:dyDescent="0.45">
      <c r="C300"/>
    </row>
    <row r="301" spans="3:3" x14ac:dyDescent="0.45">
      <c r="C301"/>
    </row>
    <row r="302" spans="3:3" x14ac:dyDescent="0.45">
      <c r="C302"/>
    </row>
    <row r="303" spans="3:3" x14ac:dyDescent="0.45">
      <c r="C303"/>
    </row>
    <row r="304" spans="3:3" x14ac:dyDescent="0.45">
      <c r="C304"/>
    </row>
    <row r="305" spans="3:3" x14ac:dyDescent="0.45">
      <c r="C305"/>
    </row>
    <row r="306" spans="3:3" x14ac:dyDescent="0.45">
      <c r="C306"/>
    </row>
    <row r="307" spans="3:3" x14ac:dyDescent="0.45">
      <c r="C307"/>
    </row>
    <row r="308" spans="3:3" x14ac:dyDescent="0.45">
      <c r="C308"/>
    </row>
    <row r="309" spans="3:3" x14ac:dyDescent="0.45">
      <c r="C309"/>
    </row>
    <row r="310" spans="3:3" x14ac:dyDescent="0.45">
      <c r="C310"/>
    </row>
    <row r="311" spans="3:3" x14ac:dyDescent="0.45">
      <c r="C311"/>
    </row>
    <row r="312" spans="3:3" x14ac:dyDescent="0.45">
      <c r="C312"/>
    </row>
    <row r="313" spans="3:3" x14ac:dyDescent="0.45">
      <c r="C313"/>
    </row>
    <row r="314" spans="3:3" x14ac:dyDescent="0.45">
      <c r="C314"/>
    </row>
    <row r="315" spans="3:3" x14ac:dyDescent="0.45">
      <c r="C315"/>
    </row>
    <row r="316" spans="3:3" x14ac:dyDescent="0.45">
      <c r="C316"/>
    </row>
    <row r="317" spans="3:3" x14ac:dyDescent="0.45">
      <c r="C317"/>
    </row>
    <row r="318" spans="3:3" x14ac:dyDescent="0.45">
      <c r="C318"/>
    </row>
    <row r="319" spans="3:3" x14ac:dyDescent="0.45">
      <c r="C319"/>
    </row>
    <row r="320" spans="3:3" x14ac:dyDescent="0.45">
      <c r="C320"/>
    </row>
    <row r="321" spans="3:3" x14ac:dyDescent="0.45">
      <c r="C321"/>
    </row>
    <row r="322" spans="3:3" x14ac:dyDescent="0.45">
      <c r="C322"/>
    </row>
    <row r="323" spans="3:3" x14ac:dyDescent="0.45">
      <c r="C323"/>
    </row>
    <row r="324" spans="3:3" x14ac:dyDescent="0.45">
      <c r="C324"/>
    </row>
    <row r="325" spans="3:3" x14ac:dyDescent="0.45">
      <c r="C325"/>
    </row>
    <row r="326" spans="3:3" x14ac:dyDescent="0.45">
      <c r="C326"/>
    </row>
    <row r="327" spans="3:3" x14ac:dyDescent="0.45">
      <c r="C327"/>
    </row>
    <row r="328" spans="3:3" x14ac:dyDescent="0.45">
      <c r="C328"/>
    </row>
    <row r="329" spans="3:3" x14ac:dyDescent="0.45">
      <c r="C329"/>
    </row>
    <row r="330" spans="3:3" x14ac:dyDescent="0.45">
      <c r="C330"/>
    </row>
    <row r="331" spans="3:3" x14ac:dyDescent="0.45">
      <c r="C331"/>
    </row>
    <row r="332" spans="3:3" x14ac:dyDescent="0.45">
      <c r="C332"/>
    </row>
    <row r="333" spans="3:3" x14ac:dyDescent="0.45">
      <c r="C333"/>
    </row>
    <row r="334" spans="3:3" x14ac:dyDescent="0.45">
      <c r="C334"/>
    </row>
    <row r="335" spans="3:3" x14ac:dyDescent="0.45">
      <c r="C335"/>
    </row>
    <row r="336" spans="3:3" x14ac:dyDescent="0.45">
      <c r="C336"/>
    </row>
    <row r="337" spans="3:3" x14ac:dyDescent="0.45">
      <c r="C337"/>
    </row>
    <row r="338" spans="3:3" x14ac:dyDescent="0.45">
      <c r="C338"/>
    </row>
    <row r="339" spans="3:3" x14ac:dyDescent="0.45">
      <c r="C339"/>
    </row>
    <row r="340" spans="3:3" x14ac:dyDescent="0.45">
      <c r="C340"/>
    </row>
    <row r="341" spans="3:3" x14ac:dyDescent="0.45">
      <c r="C341"/>
    </row>
    <row r="342" spans="3:3" x14ac:dyDescent="0.45">
      <c r="C342"/>
    </row>
    <row r="343" spans="3:3" x14ac:dyDescent="0.45">
      <c r="C343"/>
    </row>
    <row r="344" spans="3:3" x14ac:dyDescent="0.45">
      <c r="C344"/>
    </row>
    <row r="345" spans="3:3" x14ac:dyDescent="0.45">
      <c r="C345"/>
    </row>
    <row r="346" spans="3:3" x14ac:dyDescent="0.45">
      <c r="C346"/>
    </row>
    <row r="347" spans="3:3" x14ac:dyDescent="0.45">
      <c r="C347"/>
    </row>
    <row r="348" spans="3:3" x14ac:dyDescent="0.45">
      <c r="C348"/>
    </row>
    <row r="349" spans="3:3" x14ac:dyDescent="0.45">
      <c r="C349"/>
    </row>
    <row r="350" spans="3:3" x14ac:dyDescent="0.45">
      <c r="C350"/>
    </row>
    <row r="351" spans="3:3" x14ac:dyDescent="0.45">
      <c r="C351"/>
    </row>
    <row r="352" spans="3:3" x14ac:dyDescent="0.45">
      <c r="C352"/>
    </row>
    <row r="353" spans="3:3" x14ac:dyDescent="0.45">
      <c r="C353"/>
    </row>
    <row r="354" spans="3:3" x14ac:dyDescent="0.45">
      <c r="C354"/>
    </row>
    <row r="355" spans="3:3" x14ac:dyDescent="0.45">
      <c r="C355"/>
    </row>
    <row r="356" spans="3:3" x14ac:dyDescent="0.45">
      <c r="C356"/>
    </row>
    <row r="357" spans="3:3" x14ac:dyDescent="0.45">
      <c r="C357"/>
    </row>
    <row r="358" spans="3:3" x14ac:dyDescent="0.45">
      <c r="C358"/>
    </row>
    <row r="359" spans="3:3" x14ac:dyDescent="0.45">
      <c r="C359"/>
    </row>
    <row r="360" spans="3:3" x14ac:dyDescent="0.45">
      <c r="C360"/>
    </row>
    <row r="361" spans="3:3" x14ac:dyDescent="0.45">
      <c r="C361"/>
    </row>
    <row r="362" spans="3:3" x14ac:dyDescent="0.45">
      <c r="C362"/>
    </row>
    <row r="363" spans="3:3" x14ac:dyDescent="0.45">
      <c r="C363"/>
    </row>
    <row r="364" spans="3:3" x14ac:dyDescent="0.45">
      <c r="C364"/>
    </row>
    <row r="365" spans="3:3" x14ac:dyDescent="0.45">
      <c r="C365"/>
    </row>
    <row r="366" spans="3:3" x14ac:dyDescent="0.45">
      <c r="C366"/>
    </row>
    <row r="367" spans="3:3" x14ac:dyDescent="0.45">
      <c r="C367"/>
    </row>
    <row r="368" spans="3:3" x14ac:dyDescent="0.45">
      <c r="C368"/>
    </row>
    <row r="369" spans="3:3" x14ac:dyDescent="0.45">
      <c r="C369"/>
    </row>
    <row r="370" spans="3:3" x14ac:dyDescent="0.45">
      <c r="C370"/>
    </row>
    <row r="371" spans="3:3" x14ac:dyDescent="0.45">
      <c r="C371"/>
    </row>
    <row r="372" spans="3:3" x14ac:dyDescent="0.45">
      <c r="C372"/>
    </row>
    <row r="373" spans="3:3" x14ac:dyDescent="0.45">
      <c r="C373"/>
    </row>
    <row r="374" spans="3:3" x14ac:dyDescent="0.45">
      <c r="C374"/>
    </row>
    <row r="375" spans="3:3" x14ac:dyDescent="0.45">
      <c r="C375"/>
    </row>
    <row r="376" spans="3:3" x14ac:dyDescent="0.45">
      <c r="C376"/>
    </row>
    <row r="377" spans="3:3" x14ac:dyDescent="0.45">
      <c r="C377"/>
    </row>
    <row r="378" spans="3:3" x14ac:dyDescent="0.45">
      <c r="C378"/>
    </row>
    <row r="379" spans="3:3" x14ac:dyDescent="0.45">
      <c r="C379"/>
    </row>
    <row r="380" spans="3:3" x14ac:dyDescent="0.45">
      <c r="C380"/>
    </row>
    <row r="381" spans="3:3" x14ac:dyDescent="0.45">
      <c r="C381"/>
    </row>
    <row r="382" spans="3:3" x14ac:dyDescent="0.45">
      <c r="C382"/>
    </row>
    <row r="383" spans="3:3" x14ac:dyDescent="0.45">
      <c r="C383"/>
    </row>
    <row r="384" spans="3:3" x14ac:dyDescent="0.45">
      <c r="C384"/>
    </row>
    <row r="385" spans="3:3" x14ac:dyDescent="0.45">
      <c r="C385"/>
    </row>
    <row r="386" spans="3:3" x14ac:dyDescent="0.45">
      <c r="C386"/>
    </row>
    <row r="387" spans="3:3" x14ac:dyDescent="0.45">
      <c r="C387"/>
    </row>
    <row r="388" spans="3:3" x14ac:dyDescent="0.45">
      <c r="C388"/>
    </row>
    <row r="389" spans="3:3" x14ac:dyDescent="0.45">
      <c r="C389"/>
    </row>
    <row r="390" spans="3:3" x14ac:dyDescent="0.45">
      <c r="C390"/>
    </row>
    <row r="391" spans="3:3" x14ac:dyDescent="0.45">
      <c r="C391"/>
    </row>
    <row r="392" spans="3:3" x14ac:dyDescent="0.45">
      <c r="C392"/>
    </row>
    <row r="393" spans="3:3" x14ac:dyDescent="0.45">
      <c r="C393"/>
    </row>
    <row r="394" spans="3:3" x14ac:dyDescent="0.45">
      <c r="C394"/>
    </row>
    <row r="395" spans="3:3" x14ac:dyDescent="0.45">
      <c r="C395"/>
    </row>
    <row r="396" spans="3:3" x14ac:dyDescent="0.45">
      <c r="C396"/>
    </row>
    <row r="397" spans="3:3" x14ac:dyDescent="0.45">
      <c r="C397"/>
    </row>
    <row r="398" spans="3:3" x14ac:dyDescent="0.45">
      <c r="C398"/>
    </row>
    <row r="399" spans="3:3" x14ac:dyDescent="0.45">
      <c r="C399"/>
    </row>
    <row r="400" spans="3:3" x14ac:dyDescent="0.45">
      <c r="C400"/>
    </row>
    <row r="401" spans="3:3" x14ac:dyDescent="0.45">
      <c r="C401"/>
    </row>
    <row r="402" spans="3:3" x14ac:dyDescent="0.45">
      <c r="C402"/>
    </row>
    <row r="403" spans="3:3" x14ac:dyDescent="0.45">
      <c r="C403"/>
    </row>
    <row r="404" spans="3:3" x14ac:dyDescent="0.45">
      <c r="C404"/>
    </row>
    <row r="405" spans="3:3" x14ac:dyDescent="0.45">
      <c r="C405"/>
    </row>
    <row r="406" spans="3:3" x14ac:dyDescent="0.45">
      <c r="C406"/>
    </row>
    <row r="407" spans="3:3" x14ac:dyDescent="0.45">
      <c r="C407"/>
    </row>
    <row r="408" spans="3:3" x14ac:dyDescent="0.45">
      <c r="C408"/>
    </row>
    <row r="409" spans="3:3" x14ac:dyDescent="0.45">
      <c r="C409"/>
    </row>
    <row r="410" spans="3:3" x14ac:dyDescent="0.45">
      <c r="C410"/>
    </row>
    <row r="411" spans="3:3" x14ac:dyDescent="0.45">
      <c r="C411"/>
    </row>
    <row r="412" spans="3:3" x14ac:dyDescent="0.45">
      <c r="C412"/>
    </row>
    <row r="413" spans="3:3" x14ac:dyDescent="0.45">
      <c r="C413"/>
    </row>
    <row r="414" spans="3:3" x14ac:dyDescent="0.45">
      <c r="C414"/>
    </row>
    <row r="415" spans="3:3" x14ac:dyDescent="0.45">
      <c r="C415"/>
    </row>
    <row r="416" spans="3:3" x14ac:dyDescent="0.45">
      <c r="C416"/>
    </row>
    <row r="417" spans="3:3" x14ac:dyDescent="0.45">
      <c r="C417"/>
    </row>
    <row r="418" spans="3:3" x14ac:dyDescent="0.45">
      <c r="C418"/>
    </row>
    <row r="419" spans="3:3" x14ac:dyDescent="0.45">
      <c r="C419"/>
    </row>
    <row r="420" spans="3:3" x14ac:dyDescent="0.45">
      <c r="C420"/>
    </row>
    <row r="421" spans="3:3" x14ac:dyDescent="0.45">
      <c r="C421"/>
    </row>
    <row r="422" spans="3:3" x14ac:dyDescent="0.45">
      <c r="C422"/>
    </row>
    <row r="423" spans="3:3" x14ac:dyDescent="0.45">
      <c r="C423"/>
    </row>
    <row r="424" spans="3:3" x14ac:dyDescent="0.45">
      <c r="C424"/>
    </row>
    <row r="425" spans="3:3" x14ac:dyDescent="0.45">
      <c r="C425"/>
    </row>
    <row r="426" spans="3:3" x14ac:dyDescent="0.45">
      <c r="C426"/>
    </row>
    <row r="427" spans="3:3" x14ac:dyDescent="0.45">
      <c r="C427"/>
    </row>
    <row r="428" spans="3:3" x14ac:dyDescent="0.45">
      <c r="C428"/>
    </row>
    <row r="429" spans="3:3" x14ac:dyDescent="0.45">
      <c r="C429"/>
    </row>
    <row r="430" spans="3:3" x14ac:dyDescent="0.45">
      <c r="C430"/>
    </row>
    <row r="431" spans="3:3" x14ac:dyDescent="0.45">
      <c r="C431"/>
    </row>
    <row r="432" spans="3:3" x14ac:dyDescent="0.45">
      <c r="C432"/>
    </row>
    <row r="433" spans="3:3" x14ac:dyDescent="0.45">
      <c r="C433"/>
    </row>
    <row r="434" spans="3:3" x14ac:dyDescent="0.45">
      <c r="C434"/>
    </row>
    <row r="435" spans="3:3" x14ac:dyDescent="0.45">
      <c r="C435"/>
    </row>
    <row r="436" spans="3:3" x14ac:dyDescent="0.45">
      <c r="C436"/>
    </row>
    <row r="437" spans="3:3" x14ac:dyDescent="0.45">
      <c r="C437"/>
    </row>
    <row r="438" spans="3:3" x14ac:dyDescent="0.45">
      <c r="C438"/>
    </row>
    <row r="439" spans="3:3" x14ac:dyDescent="0.45">
      <c r="C439"/>
    </row>
    <row r="440" spans="3:3" x14ac:dyDescent="0.45">
      <c r="C440"/>
    </row>
    <row r="441" spans="3:3" x14ac:dyDescent="0.45">
      <c r="C441"/>
    </row>
    <row r="442" spans="3:3" x14ac:dyDescent="0.45">
      <c r="C442"/>
    </row>
    <row r="443" spans="3:3" x14ac:dyDescent="0.45">
      <c r="C443"/>
    </row>
    <row r="444" spans="3:3" x14ac:dyDescent="0.45">
      <c r="C444"/>
    </row>
    <row r="445" spans="3:3" x14ac:dyDescent="0.45">
      <c r="C445"/>
    </row>
    <row r="446" spans="3:3" x14ac:dyDescent="0.45">
      <c r="C446"/>
    </row>
    <row r="447" spans="3:3" x14ac:dyDescent="0.45">
      <c r="C447"/>
    </row>
    <row r="448" spans="3:3" x14ac:dyDescent="0.45">
      <c r="C448"/>
    </row>
    <row r="449" spans="3:3" x14ac:dyDescent="0.45">
      <c r="C449"/>
    </row>
    <row r="450" spans="3:3" x14ac:dyDescent="0.45">
      <c r="C450"/>
    </row>
    <row r="451" spans="3:3" x14ac:dyDescent="0.45">
      <c r="C451"/>
    </row>
    <row r="452" spans="3:3" x14ac:dyDescent="0.45">
      <c r="C452"/>
    </row>
    <row r="453" spans="3:3" x14ac:dyDescent="0.45">
      <c r="C453"/>
    </row>
    <row r="454" spans="3:3" x14ac:dyDescent="0.45">
      <c r="C454"/>
    </row>
    <row r="455" spans="3:3" x14ac:dyDescent="0.45">
      <c r="C455"/>
    </row>
    <row r="456" spans="3:3" x14ac:dyDescent="0.45">
      <c r="C456"/>
    </row>
    <row r="457" spans="3:3" x14ac:dyDescent="0.45">
      <c r="C457"/>
    </row>
    <row r="458" spans="3:3" x14ac:dyDescent="0.45">
      <c r="C458"/>
    </row>
    <row r="459" spans="3:3" x14ac:dyDescent="0.45">
      <c r="C459"/>
    </row>
    <row r="460" spans="3:3" x14ac:dyDescent="0.45">
      <c r="C460"/>
    </row>
    <row r="461" spans="3:3" x14ac:dyDescent="0.45">
      <c r="C461"/>
    </row>
    <row r="462" spans="3:3" x14ac:dyDescent="0.45">
      <c r="C462"/>
    </row>
    <row r="463" spans="3:3" x14ac:dyDescent="0.45">
      <c r="C463"/>
    </row>
    <row r="464" spans="3:3" x14ac:dyDescent="0.45">
      <c r="C464"/>
    </row>
    <row r="465" spans="3:3" x14ac:dyDescent="0.45">
      <c r="C465"/>
    </row>
    <row r="466" spans="3:3" x14ac:dyDescent="0.45">
      <c r="C466"/>
    </row>
    <row r="467" spans="3:3" x14ac:dyDescent="0.45">
      <c r="C467"/>
    </row>
    <row r="468" spans="3:3" x14ac:dyDescent="0.45">
      <c r="C468"/>
    </row>
    <row r="469" spans="3:3" x14ac:dyDescent="0.45">
      <c r="C469"/>
    </row>
    <row r="470" spans="3:3" x14ac:dyDescent="0.45">
      <c r="C470"/>
    </row>
    <row r="471" spans="3:3" x14ac:dyDescent="0.45">
      <c r="C471"/>
    </row>
    <row r="472" spans="3:3" x14ac:dyDescent="0.45">
      <c r="C472"/>
    </row>
    <row r="473" spans="3:3" x14ac:dyDescent="0.45">
      <c r="C473"/>
    </row>
    <row r="474" spans="3:3" x14ac:dyDescent="0.45">
      <c r="C474"/>
    </row>
    <row r="475" spans="3:3" x14ac:dyDescent="0.45">
      <c r="C475"/>
    </row>
    <row r="476" spans="3:3" x14ac:dyDescent="0.45">
      <c r="C476"/>
    </row>
    <row r="477" spans="3:3" x14ac:dyDescent="0.45">
      <c r="C477"/>
    </row>
    <row r="478" spans="3:3" x14ac:dyDescent="0.45">
      <c r="C478"/>
    </row>
    <row r="479" spans="3:3" x14ac:dyDescent="0.45">
      <c r="C479"/>
    </row>
    <row r="480" spans="3:3" x14ac:dyDescent="0.45">
      <c r="C480"/>
    </row>
    <row r="481" spans="3:3" x14ac:dyDescent="0.45">
      <c r="C481"/>
    </row>
    <row r="482" spans="3:3" x14ac:dyDescent="0.45">
      <c r="C482"/>
    </row>
    <row r="483" spans="3:3" x14ac:dyDescent="0.45">
      <c r="C483"/>
    </row>
    <row r="484" spans="3:3" x14ac:dyDescent="0.45">
      <c r="C484"/>
    </row>
    <row r="485" spans="3:3" x14ac:dyDescent="0.45">
      <c r="C485"/>
    </row>
    <row r="486" spans="3:3" x14ac:dyDescent="0.45">
      <c r="C486"/>
    </row>
    <row r="487" spans="3:3" x14ac:dyDescent="0.45">
      <c r="C487"/>
    </row>
    <row r="488" spans="3:3" x14ac:dyDescent="0.45">
      <c r="C488"/>
    </row>
    <row r="489" spans="3:3" x14ac:dyDescent="0.45">
      <c r="C489"/>
    </row>
    <row r="490" spans="3:3" x14ac:dyDescent="0.45">
      <c r="C490"/>
    </row>
    <row r="491" spans="3:3" x14ac:dyDescent="0.45">
      <c r="C491"/>
    </row>
    <row r="492" spans="3:3" x14ac:dyDescent="0.45">
      <c r="C492"/>
    </row>
    <row r="493" spans="3:3" x14ac:dyDescent="0.45">
      <c r="C493"/>
    </row>
    <row r="494" spans="3:3" x14ac:dyDescent="0.45">
      <c r="C494"/>
    </row>
    <row r="495" spans="3:3" x14ac:dyDescent="0.45">
      <c r="C495"/>
    </row>
    <row r="496" spans="3:3" x14ac:dyDescent="0.45">
      <c r="C496"/>
    </row>
    <row r="497" spans="3:3" x14ac:dyDescent="0.45">
      <c r="C497"/>
    </row>
    <row r="498" spans="3:3" x14ac:dyDescent="0.45">
      <c r="C498"/>
    </row>
    <row r="499" spans="3:3" x14ac:dyDescent="0.45">
      <c r="C499"/>
    </row>
    <row r="500" spans="3:3" x14ac:dyDescent="0.45">
      <c r="C500"/>
    </row>
    <row r="501" spans="3:3" x14ac:dyDescent="0.45">
      <c r="C501"/>
    </row>
    <row r="502" spans="3:3" x14ac:dyDescent="0.45">
      <c r="C502"/>
    </row>
    <row r="503" spans="3:3" x14ac:dyDescent="0.45">
      <c r="C503"/>
    </row>
    <row r="504" spans="3:3" x14ac:dyDescent="0.45">
      <c r="C504"/>
    </row>
    <row r="505" spans="3:3" x14ac:dyDescent="0.45">
      <c r="C505"/>
    </row>
    <row r="506" spans="3:3" x14ac:dyDescent="0.45">
      <c r="C506"/>
    </row>
    <row r="507" spans="3:3" x14ac:dyDescent="0.45">
      <c r="C507"/>
    </row>
    <row r="508" spans="3:3" x14ac:dyDescent="0.45">
      <c r="C508"/>
    </row>
    <row r="509" spans="3:3" x14ac:dyDescent="0.45">
      <c r="C509"/>
    </row>
    <row r="510" spans="3:3" x14ac:dyDescent="0.45">
      <c r="C510"/>
    </row>
    <row r="511" spans="3:3" x14ac:dyDescent="0.45">
      <c r="C511"/>
    </row>
    <row r="512" spans="3:3" x14ac:dyDescent="0.45">
      <c r="C512"/>
    </row>
    <row r="513" spans="3:3" x14ac:dyDescent="0.45">
      <c r="C513"/>
    </row>
    <row r="514" spans="3:3" x14ac:dyDescent="0.45">
      <c r="C514"/>
    </row>
    <row r="515" spans="3:3" x14ac:dyDescent="0.45">
      <c r="C515"/>
    </row>
    <row r="516" spans="3:3" x14ac:dyDescent="0.45">
      <c r="C516"/>
    </row>
    <row r="517" spans="3:3" x14ac:dyDescent="0.45">
      <c r="C517"/>
    </row>
    <row r="518" spans="3:3" x14ac:dyDescent="0.45">
      <c r="C518"/>
    </row>
    <row r="519" spans="3:3" x14ac:dyDescent="0.45">
      <c r="C519"/>
    </row>
    <row r="520" spans="3:3" x14ac:dyDescent="0.45">
      <c r="C520"/>
    </row>
    <row r="521" spans="3:3" x14ac:dyDescent="0.45">
      <c r="C521"/>
    </row>
    <row r="522" spans="3:3" x14ac:dyDescent="0.45">
      <c r="C522"/>
    </row>
    <row r="523" spans="3:3" x14ac:dyDescent="0.45">
      <c r="C523"/>
    </row>
    <row r="524" spans="3:3" x14ac:dyDescent="0.45">
      <c r="C524"/>
    </row>
    <row r="525" spans="3:3" x14ac:dyDescent="0.45">
      <c r="C525"/>
    </row>
    <row r="526" spans="3:3" x14ac:dyDescent="0.45">
      <c r="C526"/>
    </row>
    <row r="527" spans="3:3" x14ac:dyDescent="0.45">
      <c r="C527"/>
    </row>
    <row r="528" spans="3:3" x14ac:dyDescent="0.45">
      <c r="C528"/>
    </row>
    <row r="529" spans="3:3" x14ac:dyDescent="0.45">
      <c r="C529"/>
    </row>
    <row r="530" spans="3:3" x14ac:dyDescent="0.45">
      <c r="C530"/>
    </row>
    <row r="531" spans="3:3" x14ac:dyDescent="0.45">
      <c r="C531"/>
    </row>
    <row r="532" spans="3:3" x14ac:dyDescent="0.45">
      <c r="C532"/>
    </row>
    <row r="533" spans="3:3" x14ac:dyDescent="0.45">
      <c r="C533"/>
    </row>
    <row r="534" spans="3:3" x14ac:dyDescent="0.45">
      <c r="C534"/>
    </row>
    <row r="535" spans="3:3" x14ac:dyDescent="0.45">
      <c r="C535"/>
    </row>
    <row r="536" spans="3:3" x14ac:dyDescent="0.45">
      <c r="C536"/>
    </row>
    <row r="537" spans="3:3" x14ac:dyDescent="0.45">
      <c r="C537"/>
    </row>
    <row r="538" spans="3:3" x14ac:dyDescent="0.45">
      <c r="C538"/>
    </row>
    <row r="539" spans="3:3" x14ac:dyDescent="0.45">
      <c r="C539"/>
    </row>
    <row r="540" spans="3:3" x14ac:dyDescent="0.45">
      <c r="C540"/>
    </row>
    <row r="541" spans="3:3" x14ac:dyDescent="0.45">
      <c r="C541"/>
    </row>
    <row r="542" spans="3:3" x14ac:dyDescent="0.45">
      <c r="C542"/>
    </row>
    <row r="543" spans="3:3" x14ac:dyDescent="0.45">
      <c r="C543"/>
    </row>
    <row r="544" spans="3:3" x14ac:dyDescent="0.45">
      <c r="C544"/>
    </row>
    <row r="545" spans="3:3" x14ac:dyDescent="0.45">
      <c r="C545"/>
    </row>
    <row r="546" spans="3:3" x14ac:dyDescent="0.45">
      <c r="C546"/>
    </row>
    <row r="547" spans="3:3" x14ac:dyDescent="0.45">
      <c r="C547"/>
    </row>
    <row r="548" spans="3:3" x14ac:dyDescent="0.45">
      <c r="C548"/>
    </row>
    <row r="549" spans="3:3" x14ac:dyDescent="0.45">
      <c r="C549"/>
    </row>
    <row r="550" spans="3:3" x14ac:dyDescent="0.45">
      <c r="C550"/>
    </row>
    <row r="551" spans="3:3" x14ac:dyDescent="0.45">
      <c r="C551"/>
    </row>
    <row r="552" spans="3:3" x14ac:dyDescent="0.45">
      <c r="C552"/>
    </row>
    <row r="553" spans="3:3" x14ac:dyDescent="0.45">
      <c r="C553"/>
    </row>
    <row r="554" spans="3:3" x14ac:dyDescent="0.45">
      <c r="C554"/>
    </row>
    <row r="555" spans="3:3" x14ac:dyDescent="0.45">
      <c r="C555"/>
    </row>
    <row r="556" spans="3:3" x14ac:dyDescent="0.45">
      <c r="C556"/>
    </row>
    <row r="557" spans="3:3" x14ac:dyDescent="0.45">
      <c r="C557"/>
    </row>
    <row r="558" spans="3:3" x14ac:dyDescent="0.45">
      <c r="C558"/>
    </row>
    <row r="559" spans="3:3" x14ac:dyDescent="0.45">
      <c r="C559"/>
    </row>
    <row r="560" spans="3:3" x14ac:dyDescent="0.45">
      <c r="C560"/>
    </row>
    <row r="561" spans="3:3" x14ac:dyDescent="0.45">
      <c r="C561"/>
    </row>
    <row r="562" spans="3:3" x14ac:dyDescent="0.45">
      <c r="C562"/>
    </row>
    <row r="563" spans="3:3" x14ac:dyDescent="0.45">
      <c r="C563"/>
    </row>
    <row r="564" spans="3:3" x14ac:dyDescent="0.45">
      <c r="C564"/>
    </row>
    <row r="565" spans="3:3" x14ac:dyDescent="0.45">
      <c r="C565"/>
    </row>
    <row r="566" spans="3:3" x14ac:dyDescent="0.45">
      <c r="C566"/>
    </row>
    <row r="567" spans="3:3" x14ac:dyDescent="0.45">
      <c r="C567"/>
    </row>
    <row r="568" spans="3:3" x14ac:dyDescent="0.45">
      <c r="C568"/>
    </row>
    <row r="569" spans="3:3" x14ac:dyDescent="0.45">
      <c r="C569"/>
    </row>
    <row r="570" spans="3:3" x14ac:dyDescent="0.45">
      <c r="C570"/>
    </row>
    <row r="571" spans="3:3" x14ac:dyDescent="0.45">
      <c r="C571"/>
    </row>
    <row r="572" spans="3:3" x14ac:dyDescent="0.45">
      <c r="C572"/>
    </row>
    <row r="573" spans="3:3" x14ac:dyDescent="0.45">
      <c r="C573"/>
    </row>
    <row r="574" spans="3:3" x14ac:dyDescent="0.45">
      <c r="C574"/>
    </row>
    <row r="575" spans="3:3" x14ac:dyDescent="0.45">
      <c r="C575"/>
    </row>
    <row r="576" spans="3:3" x14ac:dyDescent="0.45">
      <c r="C576"/>
    </row>
    <row r="577" spans="3:3" x14ac:dyDescent="0.45">
      <c r="C577"/>
    </row>
    <row r="578" spans="3:3" x14ac:dyDescent="0.45">
      <c r="C578"/>
    </row>
    <row r="579" spans="3:3" x14ac:dyDescent="0.45">
      <c r="C579"/>
    </row>
    <row r="580" spans="3:3" x14ac:dyDescent="0.45">
      <c r="C580"/>
    </row>
    <row r="581" spans="3:3" x14ac:dyDescent="0.45">
      <c r="C581"/>
    </row>
    <row r="582" spans="3:3" x14ac:dyDescent="0.45">
      <c r="C582"/>
    </row>
    <row r="583" spans="3:3" x14ac:dyDescent="0.45">
      <c r="C583"/>
    </row>
    <row r="584" spans="3:3" x14ac:dyDescent="0.45">
      <c r="C584"/>
    </row>
    <row r="585" spans="3:3" x14ac:dyDescent="0.45">
      <c r="C585"/>
    </row>
    <row r="586" spans="3:3" x14ac:dyDescent="0.45">
      <c r="C586"/>
    </row>
    <row r="587" spans="3:3" x14ac:dyDescent="0.45">
      <c r="C587"/>
    </row>
    <row r="588" spans="3:3" x14ac:dyDescent="0.45">
      <c r="C588"/>
    </row>
    <row r="589" spans="3:3" x14ac:dyDescent="0.45">
      <c r="C589"/>
    </row>
    <row r="590" spans="3:3" x14ac:dyDescent="0.45">
      <c r="C590"/>
    </row>
    <row r="591" spans="3:3" x14ac:dyDescent="0.45">
      <c r="C591"/>
    </row>
    <row r="592" spans="3:3" x14ac:dyDescent="0.45">
      <c r="C592"/>
    </row>
    <row r="593" spans="3:3" x14ac:dyDescent="0.45">
      <c r="C593"/>
    </row>
    <row r="594" spans="3:3" x14ac:dyDescent="0.45">
      <c r="C594"/>
    </row>
    <row r="595" spans="3:3" x14ac:dyDescent="0.45">
      <c r="C595"/>
    </row>
    <row r="596" spans="3:3" x14ac:dyDescent="0.45">
      <c r="C596"/>
    </row>
    <row r="597" spans="3:3" x14ac:dyDescent="0.45">
      <c r="C597"/>
    </row>
    <row r="598" spans="3:3" x14ac:dyDescent="0.45">
      <c r="C598"/>
    </row>
    <row r="599" spans="3:3" x14ac:dyDescent="0.45">
      <c r="C599"/>
    </row>
    <row r="600" spans="3:3" x14ac:dyDescent="0.45">
      <c r="C600"/>
    </row>
    <row r="601" spans="3:3" x14ac:dyDescent="0.45">
      <c r="C601"/>
    </row>
    <row r="602" spans="3:3" x14ac:dyDescent="0.45">
      <c r="C602"/>
    </row>
    <row r="603" spans="3:3" x14ac:dyDescent="0.45">
      <c r="C603"/>
    </row>
    <row r="604" spans="3:3" x14ac:dyDescent="0.45">
      <c r="C604"/>
    </row>
    <row r="605" spans="3:3" x14ac:dyDescent="0.45">
      <c r="C605"/>
    </row>
    <row r="606" spans="3:3" x14ac:dyDescent="0.45">
      <c r="C606"/>
    </row>
    <row r="607" spans="3:3" x14ac:dyDescent="0.45">
      <c r="C607"/>
    </row>
    <row r="608" spans="3:3" x14ac:dyDescent="0.45">
      <c r="C608"/>
    </row>
    <row r="609" spans="3:3" x14ac:dyDescent="0.45">
      <c r="C609"/>
    </row>
    <row r="610" spans="3:3" x14ac:dyDescent="0.45">
      <c r="C610"/>
    </row>
    <row r="611" spans="3:3" x14ac:dyDescent="0.45">
      <c r="C611"/>
    </row>
    <row r="612" spans="3:3" x14ac:dyDescent="0.45">
      <c r="C612"/>
    </row>
    <row r="613" spans="3:3" x14ac:dyDescent="0.45">
      <c r="C613"/>
    </row>
    <row r="614" spans="3:3" x14ac:dyDescent="0.45">
      <c r="C614"/>
    </row>
    <row r="615" spans="3:3" x14ac:dyDescent="0.45">
      <c r="C615"/>
    </row>
    <row r="616" spans="3:3" x14ac:dyDescent="0.45">
      <c r="C616"/>
    </row>
    <row r="617" spans="3:3" x14ac:dyDescent="0.45">
      <c r="C617"/>
    </row>
    <row r="618" spans="3:3" x14ac:dyDescent="0.45">
      <c r="C618"/>
    </row>
    <row r="619" spans="3:3" x14ac:dyDescent="0.45">
      <c r="C619"/>
    </row>
    <row r="620" spans="3:3" x14ac:dyDescent="0.45">
      <c r="C620"/>
    </row>
    <row r="621" spans="3:3" x14ac:dyDescent="0.45">
      <c r="C621"/>
    </row>
    <row r="622" spans="3:3" x14ac:dyDescent="0.45">
      <c r="C622"/>
    </row>
    <row r="623" spans="3:3" x14ac:dyDescent="0.45">
      <c r="C623"/>
    </row>
    <row r="624" spans="3:3" x14ac:dyDescent="0.45">
      <c r="C624"/>
    </row>
    <row r="625" spans="3:3" x14ac:dyDescent="0.45">
      <c r="C625"/>
    </row>
    <row r="626" spans="3:3" x14ac:dyDescent="0.45">
      <c r="C626"/>
    </row>
    <row r="627" spans="3:3" x14ac:dyDescent="0.45">
      <c r="C627"/>
    </row>
    <row r="628" spans="3:3" x14ac:dyDescent="0.45">
      <c r="C628"/>
    </row>
    <row r="629" spans="3:3" x14ac:dyDescent="0.45">
      <c r="C629"/>
    </row>
    <row r="630" spans="3:3" x14ac:dyDescent="0.45">
      <c r="C630"/>
    </row>
    <row r="631" spans="3:3" x14ac:dyDescent="0.45">
      <c r="C631"/>
    </row>
    <row r="632" spans="3:3" x14ac:dyDescent="0.45">
      <c r="C632"/>
    </row>
    <row r="633" spans="3:3" x14ac:dyDescent="0.45">
      <c r="C633"/>
    </row>
    <row r="634" spans="3:3" x14ac:dyDescent="0.45">
      <c r="C634"/>
    </row>
    <row r="635" spans="3:3" x14ac:dyDescent="0.45">
      <c r="C635"/>
    </row>
    <row r="636" spans="3:3" x14ac:dyDescent="0.45">
      <c r="C636"/>
    </row>
    <row r="637" spans="3:3" x14ac:dyDescent="0.45">
      <c r="C637"/>
    </row>
    <row r="638" spans="3:3" x14ac:dyDescent="0.45">
      <c r="C638"/>
    </row>
    <row r="639" spans="3:3" x14ac:dyDescent="0.45">
      <c r="C639"/>
    </row>
    <row r="640" spans="3:3" x14ac:dyDescent="0.45">
      <c r="C640"/>
    </row>
    <row r="641" spans="3:3" x14ac:dyDescent="0.45">
      <c r="C641"/>
    </row>
    <row r="642" spans="3:3" x14ac:dyDescent="0.45">
      <c r="C642"/>
    </row>
    <row r="643" spans="3:3" x14ac:dyDescent="0.45">
      <c r="C643"/>
    </row>
    <row r="644" spans="3:3" x14ac:dyDescent="0.45">
      <c r="C644"/>
    </row>
    <row r="645" spans="3:3" x14ac:dyDescent="0.45">
      <c r="C645"/>
    </row>
    <row r="646" spans="3:3" x14ac:dyDescent="0.45">
      <c r="C646"/>
    </row>
    <row r="647" spans="3:3" x14ac:dyDescent="0.45">
      <c r="C647"/>
    </row>
    <row r="648" spans="3:3" x14ac:dyDescent="0.45">
      <c r="C648"/>
    </row>
    <row r="649" spans="3:3" x14ac:dyDescent="0.45">
      <c r="C649"/>
    </row>
    <row r="650" spans="3:3" x14ac:dyDescent="0.45">
      <c r="C650"/>
    </row>
    <row r="651" spans="3:3" x14ac:dyDescent="0.45">
      <c r="C651"/>
    </row>
    <row r="652" spans="3:3" x14ac:dyDescent="0.45">
      <c r="C652"/>
    </row>
    <row r="653" spans="3:3" x14ac:dyDescent="0.45">
      <c r="C653"/>
    </row>
    <row r="654" spans="3:3" x14ac:dyDescent="0.45">
      <c r="C654"/>
    </row>
    <row r="655" spans="3:3" x14ac:dyDescent="0.45">
      <c r="C655"/>
    </row>
    <row r="656" spans="3:3" x14ac:dyDescent="0.45">
      <c r="C656"/>
    </row>
    <row r="657" spans="3:3" x14ac:dyDescent="0.45">
      <c r="C657"/>
    </row>
    <row r="658" spans="3:3" x14ac:dyDescent="0.45">
      <c r="C658"/>
    </row>
    <row r="659" spans="3:3" x14ac:dyDescent="0.45">
      <c r="C659"/>
    </row>
    <row r="660" spans="3:3" x14ac:dyDescent="0.45">
      <c r="C660"/>
    </row>
    <row r="661" spans="3:3" x14ac:dyDescent="0.45">
      <c r="C661"/>
    </row>
    <row r="662" spans="3:3" x14ac:dyDescent="0.45">
      <c r="C662"/>
    </row>
    <row r="663" spans="3:3" x14ac:dyDescent="0.45">
      <c r="C663"/>
    </row>
    <row r="664" spans="3:3" x14ac:dyDescent="0.45">
      <c r="C664"/>
    </row>
    <row r="665" spans="3:3" x14ac:dyDescent="0.45">
      <c r="C665"/>
    </row>
    <row r="666" spans="3:3" x14ac:dyDescent="0.45">
      <c r="C666"/>
    </row>
    <row r="667" spans="3:3" x14ac:dyDescent="0.45">
      <c r="C667"/>
    </row>
    <row r="668" spans="3:3" x14ac:dyDescent="0.45">
      <c r="C668"/>
    </row>
    <row r="669" spans="3:3" x14ac:dyDescent="0.45">
      <c r="C669"/>
    </row>
    <row r="670" spans="3:3" x14ac:dyDescent="0.45">
      <c r="C670"/>
    </row>
    <row r="671" spans="3:3" x14ac:dyDescent="0.45">
      <c r="C671"/>
    </row>
    <row r="672" spans="3:3" x14ac:dyDescent="0.45">
      <c r="C672"/>
    </row>
    <row r="673" spans="3:3" x14ac:dyDescent="0.45">
      <c r="C673"/>
    </row>
    <row r="674" spans="3:3" x14ac:dyDescent="0.45">
      <c r="C674"/>
    </row>
    <row r="675" spans="3:3" x14ac:dyDescent="0.45">
      <c r="C675"/>
    </row>
    <row r="676" spans="3:3" x14ac:dyDescent="0.45">
      <c r="C676"/>
    </row>
    <row r="677" spans="3:3" x14ac:dyDescent="0.45">
      <c r="C677"/>
    </row>
    <row r="678" spans="3:3" x14ac:dyDescent="0.45">
      <c r="C678"/>
    </row>
    <row r="679" spans="3:3" x14ac:dyDescent="0.45">
      <c r="C679"/>
    </row>
    <row r="680" spans="3:3" x14ac:dyDescent="0.45">
      <c r="C680"/>
    </row>
    <row r="681" spans="3:3" x14ac:dyDescent="0.45">
      <c r="C681"/>
    </row>
    <row r="682" spans="3:3" x14ac:dyDescent="0.45">
      <c r="C682"/>
    </row>
    <row r="683" spans="3:3" x14ac:dyDescent="0.45">
      <c r="C683"/>
    </row>
    <row r="684" spans="3:3" x14ac:dyDescent="0.45">
      <c r="C684"/>
    </row>
    <row r="685" spans="3:3" x14ac:dyDescent="0.45">
      <c r="C685"/>
    </row>
    <row r="686" spans="3:3" x14ac:dyDescent="0.45">
      <c r="C686"/>
    </row>
    <row r="687" spans="3:3" x14ac:dyDescent="0.45">
      <c r="C687"/>
    </row>
    <row r="688" spans="3:3" x14ac:dyDescent="0.45">
      <c r="C688"/>
    </row>
    <row r="689" spans="3:3" x14ac:dyDescent="0.45">
      <c r="C689"/>
    </row>
    <row r="690" spans="3:3" x14ac:dyDescent="0.45">
      <c r="C690"/>
    </row>
    <row r="691" spans="3:3" x14ac:dyDescent="0.45">
      <c r="C691"/>
    </row>
    <row r="692" spans="3:3" x14ac:dyDescent="0.45">
      <c r="C692"/>
    </row>
    <row r="693" spans="3:3" x14ac:dyDescent="0.45">
      <c r="C693"/>
    </row>
    <row r="694" spans="3:3" x14ac:dyDescent="0.45">
      <c r="C694"/>
    </row>
    <row r="695" spans="3:3" x14ac:dyDescent="0.45">
      <c r="C695"/>
    </row>
    <row r="696" spans="3:3" x14ac:dyDescent="0.45">
      <c r="C696"/>
    </row>
    <row r="697" spans="3:3" x14ac:dyDescent="0.45">
      <c r="C697"/>
    </row>
    <row r="698" spans="3:3" x14ac:dyDescent="0.45">
      <c r="C698"/>
    </row>
    <row r="699" spans="3:3" x14ac:dyDescent="0.45">
      <c r="C699"/>
    </row>
    <row r="700" spans="3:3" x14ac:dyDescent="0.45">
      <c r="C700"/>
    </row>
    <row r="701" spans="3:3" x14ac:dyDescent="0.45">
      <c r="C701"/>
    </row>
    <row r="702" spans="3:3" x14ac:dyDescent="0.45">
      <c r="C702"/>
    </row>
    <row r="703" spans="3:3" x14ac:dyDescent="0.45">
      <c r="C703"/>
    </row>
    <row r="704" spans="3:3" x14ac:dyDescent="0.45">
      <c r="C704"/>
    </row>
    <row r="705" spans="3:3" x14ac:dyDescent="0.45">
      <c r="C705"/>
    </row>
    <row r="706" spans="3:3" x14ac:dyDescent="0.45">
      <c r="C706"/>
    </row>
    <row r="707" spans="3:3" x14ac:dyDescent="0.45">
      <c r="C707"/>
    </row>
    <row r="708" spans="3:3" x14ac:dyDescent="0.45">
      <c r="C708"/>
    </row>
    <row r="709" spans="3:3" x14ac:dyDescent="0.45">
      <c r="C709"/>
    </row>
    <row r="710" spans="3:3" x14ac:dyDescent="0.45">
      <c r="C710"/>
    </row>
    <row r="711" spans="3:3" x14ac:dyDescent="0.45">
      <c r="C711"/>
    </row>
    <row r="712" spans="3:3" x14ac:dyDescent="0.45">
      <c r="C712"/>
    </row>
    <row r="713" spans="3:3" x14ac:dyDescent="0.45">
      <c r="C713"/>
    </row>
    <row r="714" spans="3:3" x14ac:dyDescent="0.45">
      <c r="C714"/>
    </row>
    <row r="715" spans="3:3" x14ac:dyDescent="0.45">
      <c r="C715"/>
    </row>
    <row r="716" spans="3:3" x14ac:dyDescent="0.45">
      <c r="C716"/>
    </row>
    <row r="717" spans="3:3" x14ac:dyDescent="0.45">
      <c r="C717"/>
    </row>
    <row r="718" spans="3:3" x14ac:dyDescent="0.45">
      <c r="C718"/>
    </row>
    <row r="719" spans="3:3" x14ac:dyDescent="0.45">
      <c r="C719"/>
    </row>
    <row r="720" spans="3:3" x14ac:dyDescent="0.45">
      <c r="C720"/>
    </row>
    <row r="721" spans="3:3" x14ac:dyDescent="0.45">
      <c r="C721"/>
    </row>
    <row r="722" spans="3:3" x14ac:dyDescent="0.45">
      <c r="C722"/>
    </row>
    <row r="723" spans="3:3" x14ac:dyDescent="0.45">
      <c r="C723"/>
    </row>
    <row r="724" spans="3:3" x14ac:dyDescent="0.45">
      <c r="C724"/>
    </row>
    <row r="725" spans="3:3" x14ac:dyDescent="0.45">
      <c r="C725"/>
    </row>
    <row r="726" spans="3:3" x14ac:dyDescent="0.45">
      <c r="C726"/>
    </row>
    <row r="727" spans="3:3" x14ac:dyDescent="0.45">
      <c r="C727"/>
    </row>
    <row r="728" spans="3:3" x14ac:dyDescent="0.45">
      <c r="C728"/>
    </row>
    <row r="729" spans="3:3" x14ac:dyDescent="0.45">
      <c r="C729"/>
    </row>
    <row r="730" spans="3:3" x14ac:dyDescent="0.45">
      <c r="C730"/>
    </row>
    <row r="731" spans="3:3" x14ac:dyDescent="0.45">
      <c r="C731"/>
    </row>
    <row r="732" spans="3:3" x14ac:dyDescent="0.45">
      <c r="C732"/>
    </row>
    <row r="733" spans="3:3" x14ac:dyDescent="0.45">
      <c r="C733"/>
    </row>
    <row r="734" spans="3:3" x14ac:dyDescent="0.45">
      <c r="C734"/>
    </row>
    <row r="735" spans="3:3" x14ac:dyDescent="0.45">
      <c r="C735"/>
    </row>
    <row r="736" spans="3:3" x14ac:dyDescent="0.45">
      <c r="C736"/>
    </row>
    <row r="737" spans="3:3" x14ac:dyDescent="0.45">
      <c r="C737"/>
    </row>
    <row r="738" spans="3:3" x14ac:dyDescent="0.45">
      <c r="C738"/>
    </row>
    <row r="739" spans="3:3" x14ac:dyDescent="0.45">
      <c r="C739"/>
    </row>
    <row r="740" spans="3:3" x14ac:dyDescent="0.45">
      <c r="C740"/>
    </row>
    <row r="741" spans="3:3" x14ac:dyDescent="0.45">
      <c r="C741"/>
    </row>
    <row r="742" spans="3:3" x14ac:dyDescent="0.45">
      <c r="C742"/>
    </row>
    <row r="743" spans="3:3" x14ac:dyDescent="0.45">
      <c r="C743"/>
    </row>
    <row r="744" spans="3:3" x14ac:dyDescent="0.45">
      <c r="C744"/>
    </row>
    <row r="745" spans="3:3" x14ac:dyDescent="0.45">
      <c r="C745"/>
    </row>
    <row r="746" spans="3:3" x14ac:dyDescent="0.45">
      <c r="C746"/>
    </row>
    <row r="747" spans="3:3" x14ac:dyDescent="0.45">
      <c r="C747"/>
    </row>
    <row r="748" spans="3:3" x14ac:dyDescent="0.45">
      <c r="C748"/>
    </row>
    <row r="749" spans="3:3" x14ac:dyDescent="0.45">
      <c r="C749"/>
    </row>
    <row r="750" spans="3:3" x14ac:dyDescent="0.45">
      <c r="C750"/>
    </row>
    <row r="751" spans="3:3" x14ac:dyDescent="0.45">
      <c r="C751"/>
    </row>
    <row r="752" spans="3:3" x14ac:dyDescent="0.45">
      <c r="C752"/>
    </row>
    <row r="753" spans="3:3" x14ac:dyDescent="0.45">
      <c r="C753"/>
    </row>
    <row r="754" spans="3:3" x14ac:dyDescent="0.45">
      <c r="C754"/>
    </row>
    <row r="755" spans="3:3" x14ac:dyDescent="0.45">
      <c r="C755"/>
    </row>
    <row r="756" spans="3:3" x14ac:dyDescent="0.45">
      <c r="C756"/>
    </row>
    <row r="757" spans="3:3" x14ac:dyDescent="0.45">
      <c r="C757"/>
    </row>
    <row r="758" spans="3:3" x14ac:dyDescent="0.45">
      <c r="C758"/>
    </row>
    <row r="759" spans="3:3" x14ac:dyDescent="0.45">
      <c r="C759"/>
    </row>
    <row r="760" spans="3:3" x14ac:dyDescent="0.45">
      <c r="C760"/>
    </row>
    <row r="761" spans="3:3" x14ac:dyDescent="0.45">
      <c r="C761"/>
    </row>
    <row r="762" spans="3:3" x14ac:dyDescent="0.45">
      <c r="C762"/>
    </row>
    <row r="763" spans="3:3" x14ac:dyDescent="0.45">
      <c r="C763"/>
    </row>
    <row r="764" spans="3:3" x14ac:dyDescent="0.45">
      <c r="C764"/>
    </row>
    <row r="765" spans="3:3" x14ac:dyDescent="0.45">
      <c r="C765"/>
    </row>
    <row r="766" spans="3:3" x14ac:dyDescent="0.45">
      <c r="C766"/>
    </row>
    <row r="767" spans="3:3" x14ac:dyDescent="0.45">
      <c r="C767"/>
    </row>
    <row r="768" spans="3:3" x14ac:dyDescent="0.45">
      <c r="C768"/>
    </row>
    <row r="769" spans="3:3" x14ac:dyDescent="0.45">
      <c r="C769"/>
    </row>
    <row r="770" spans="3:3" x14ac:dyDescent="0.45">
      <c r="C770"/>
    </row>
    <row r="771" spans="3:3" x14ac:dyDescent="0.45">
      <c r="C771"/>
    </row>
    <row r="772" spans="3:3" x14ac:dyDescent="0.45">
      <c r="C772"/>
    </row>
    <row r="773" spans="3:3" x14ac:dyDescent="0.45">
      <c r="C773"/>
    </row>
    <row r="774" spans="3:3" x14ac:dyDescent="0.45">
      <c r="C774"/>
    </row>
    <row r="775" spans="3:3" x14ac:dyDescent="0.45">
      <c r="C775"/>
    </row>
    <row r="776" spans="3:3" x14ac:dyDescent="0.45">
      <c r="C776"/>
    </row>
    <row r="777" spans="3:3" x14ac:dyDescent="0.45">
      <c r="C777"/>
    </row>
    <row r="778" spans="3:3" x14ac:dyDescent="0.45">
      <c r="C778"/>
    </row>
    <row r="779" spans="3:3" x14ac:dyDescent="0.45">
      <c r="C779"/>
    </row>
    <row r="780" spans="3:3" x14ac:dyDescent="0.45">
      <c r="C780"/>
    </row>
    <row r="781" spans="3:3" x14ac:dyDescent="0.45">
      <c r="C781"/>
    </row>
    <row r="782" spans="3:3" x14ac:dyDescent="0.45">
      <c r="C782"/>
    </row>
    <row r="783" spans="3:3" x14ac:dyDescent="0.45">
      <c r="C783"/>
    </row>
    <row r="784" spans="3:3" x14ac:dyDescent="0.45">
      <c r="C784"/>
    </row>
    <row r="785" spans="3:3" x14ac:dyDescent="0.45">
      <c r="C785"/>
    </row>
    <row r="786" spans="3:3" x14ac:dyDescent="0.45">
      <c r="C786"/>
    </row>
    <row r="787" spans="3:3" x14ac:dyDescent="0.45">
      <c r="C787"/>
    </row>
    <row r="788" spans="3:3" x14ac:dyDescent="0.45">
      <c r="C788"/>
    </row>
    <row r="789" spans="3:3" x14ac:dyDescent="0.45">
      <c r="C789"/>
    </row>
    <row r="790" spans="3:3" x14ac:dyDescent="0.45">
      <c r="C790"/>
    </row>
    <row r="791" spans="3:3" x14ac:dyDescent="0.45">
      <c r="C791"/>
    </row>
    <row r="792" spans="3:3" x14ac:dyDescent="0.45">
      <c r="C792"/>
    </row>
    <row r="793" spans="3:3" x14ac:dyDescent="0.45">
      <c r="C793"/>
    </row>
    <row r="794" spans="3:3" x14ac:dyDescent="0.45">
      <c r="C794"/>
    </row>
    <row r="795" spans="3:3" x14ac:dyDescent="0.45">
      <c r="C795"/>
    </row>
    <row r="796" spans="3:3" x14ac:dyDescent="0.45">
      <c r="C796"/>
    </row>
    <row r="797" spans="3:3" x14ac:dyDescent="0.45">
      <c r="C797"/>
    </row>
    <row r="798" spans="3:3" x14ac:dyDescent="0.45">
      <c r="C798"/>
    </row>
    <row r="799" spans="3:3" x14ac:dyDescent="0.45">
      <c r="C799"/>
    </row>
    <row r="800" spans="3:3" x14ac:dyDescent="0.45">
      <c r="C800"/>
    </row>
    <row r="801" spans="3:3" x14ac:dyDescent="0.45">
      <c r="C801"/>
    </row>
    <row r="802" spans="3:3" x14ac:dyDescent="0.45">
      <c r="C802"/>
    </row>
    <row r="803" spans="3:3" x14ac:dyDescent="0.45">
      <c r="C803"/>
    </row>
    <row r="804" spans="3:3" x14ac:dyDescent="0.45">
      <c r="C804"/>
    </row>
    <row r="805" spans="3:3" x14ac:dyDescent="0.45">
      <c r="C805"/>
    </row>
    <row r="806" spans="3:3" x14ac:dyDescent="0.45">
      <c r="C806"/>
    </row>
    <row r="807" spans="3:3" x14ac:dyDescent="0.45">
      <c r="C807"/>
    </row>
    <row r="808" spans="3:3" x14ac:dyDescent="0.45">
      <c r="C808"/>
    </row>
    <row r="809" spans="3:3" x14ac:dyDescent="0.45">
      <c r="C809"/>
    </row>
    <row r="810" spans="3:3" x14ac:dyDescent="0.45">
      <c r="C810"/>
    </row>
    <row r="811" spans="3:3" x14ac:dyDescent="0.45">
      <c r="C811"/>
    </row>
    <row r="812" spans="3:3" x14ac:dyDescent="0.45">
      <c r="C812"/>
    </row>
    <row r="813" spans="3:3" x14ac:dyDescent="0.45">
      <c r="C813"/>
    </row>
    <row r="814" spans="3:3" x14ac:dyDescent="0.45">
      <c r="C814"/>
    </row>
    <row r="815" spans="3:3" x14ac:dyDescent="0.45">
      <c r="C815"/>
    </row>
    <row r="816" spans="3:3" x14ac:dyDescent="0.45">
      <c r="C816"/>
    </row>
    <row r="817" spans="3:3" x14ac:dyDescent="0.45">
      <c r="C817"/>
    </row>
    <row r="818" spans="3:3" x14ac:dyDescent="0.45">
      <c r="C818"/>
    </row>
    <row r="819" spans="3:3" x14ac:dyDescent="0.45">
      <c r="C819"/>
    </row>
    <row r="820" spans="3:3" x14ac:dyDescent="0.45">
      <c r="C820"/>
    </row>
    <row r="821" spans="3:3" x14ac:dyDescent="0.45">
      <c r="C821"/>
    </row>
    <row r="822" spans="3:3" x14ac:dyDescent="0.45">
      <c r="C822"/>
    </row>
    <row r="823" spans="3:3" x14ac:dyDescent="0.45">
      <c r="C823"/>
    </row>
    <row r="824" spans="3:3" x14ac:dyDescent="0.45">
      <c r="C824"/>
    </row>
    <row r="825" spans="3:3" x14ac:dyDescent="0.45">
      <c r="C825"/>
    </row>
    <row r="826" spans="3:3" x14ac:dyDescent="0.45">
      <c r="C826"/>
    </row>
    <row r="827" spans="3:3" x14ac:dyDescent="0.45">
      <c r="C827"/>
    </row>
    <row r="828" spans="3:3" x14ac:dyDescent="0.45">
      <c r="C828"/>
    </row>
    <row r="829" spans="3:3" x14ac:dyDescent="0.45">
      <c r="C829"/>
    </row>
    <row r="830" spans="3:3" x14ac:dyDescent="0.45">
      <c r="C830"/>
    </row>
    <row r="831" spans="3:3" x14ac:dyDescent="0.45">
      <c r="C831"/>
    </row>
    <row r="832" spans="3:3" x14ac:dyDescent="0.45">
      <c r="C832"/>
    </row>
    <row r="833" spans="3:3" x14ac:dyDescent="0.45">
      <c r="C833"/>
    </row>
    <row r="834" spans="3:3" x14ac:dyDescent="0.45">
      <c r="C834"/>
    </row>
    <row r="835" spans="3:3" x14ac:dyDescent="0.45">
      <c r="C835"/>
    </row>
    <row r="836" spans="3:3" x14ac:dyDescent="0.45">
      <c r="C836"/>
    </row>
    <row r="837" spans="3:3" x14ac:dyDescent="0.45">
      <c r="C837"/>
    </row>
    <row r="838" spans="3:3" x14ac:dyDescent="0.45">
      <c r="C838"/>
    </row>
    <row r="839" spans="3:3" x14ac:dyDescent="0.45">
      <c r="C839"/>
    </row>
    <row r="840" spans="3:3" x14ac:dyDescent="0.45">
      <c r="C840"/>
    </row>
    <row r="841" spans="3:3" x14ac:dyDescent="0.45">
      <c r="C841"/>
    </row>
    <row r="842" spans="3:3" x14ac:dyDescent="0.45">
      <c r="C842"/>
    </row>
    <row r="843" spans="3:3" x14ac:dyDescent="0.45">
      <c r="C843"/>
    </row>
    <row r="844" spans="3:3" x14ac:dyDescent="0.45">
      <c r="C844"/>
    </row>
    <row r="845" spans="3:3" x14ac:dyDescent="0.45">
      <c r="C845"/>
    </row>
    <row r="846" spans="3:3" x14ac:dyDescent="0.45">
      <c r="C846"/>
    </row>
    <row r="847" spans="3:3" x14ac:dyDescent="0.45">
      <c r="C847"/>
    </row>
    <row r="848" spans="3:3" x14ac:dyDescent="0.45">
      <c r="C848"/>
    </row>
    <row r="849" spans="3:3" x14ac:dyDescent="0.45">
      <c r="C849"/>
    </row>
    <row r="850" spans="3:3" x14ac:dyDescent="0.45">
      <c r="C850"/>
    </row>
    <row r="851" spans="3:3" x14ac:dyDescent="0.45">
      <c r="C851"/>
    </row>
    <row r="852" spans="3:3" x14ac:dyDescent="0.45">
      <c r="C852"/>
    </row>
    <row r="853" spans="3:3" x14ac:dyDescent="0.45">
      <c r="C853"/>
    </row>
    <row r="854" spans="3:3" x14ac:dyDescent="0.45">
      <c r="C854"/>
    </row>
    <row r="855" spans="3:3" x14ac:dyDescent="0.45">
      <c r="C855"/>
    </row>
    <row r="856" spans="3:3" x14ac:dyDescent="0.45">
      <c r="C856"/>
    </row>
    <row r="857" spans="3:3" x14ac:dyDescent="0.45">
      <c r="C857"/>
    </row>
    <row r="858" spans="3:3" x14ac:dyDescent="0.45">
      <c r="C858"/>
    </row>
    <row r="859" spans="3:3" x14ac:dyDescent="0.45">
      <c r="C859"/>
    </row>
    <row r="860" spans="3:3" x14ac:dyDescent="0.45">
      <c r="C860"/>
    </row>
    <row r="861" spans="3:3" x14ac:dyDescent="0.45">
      <c r="C861"/>
    </row>
    <row r="862" spans="3:3" x14ac:dyDescent="0.45">
      <c r="C862"/>
    </row>
    <row r="863" spans="3:3" x14ac:dyDescent="0.45">
      <c r="C863"/>
    </row>
    <row r="864" spans="3:3" x14ac:dyDescent="0.45">
      <c r="C864"/>
    </row>
    <row r="865" spans="3:3" x14ac:dyDescent="0.45">
      <c r="C865"/>
    </row>
    <row r="866" spans="3:3" x14ac:dyDescent="0.45">
      <c r="C866"/>
    </row>
    <row r="867" spans="3:3" x14ac:dyDescent="0.45">
      <c r="C867"/>
    </row>
    <row r="868" spans="3:3" x14ac:dyDescent="0.45">
      <c r="C868"/>
    </row>
    <row r="869" spans="3:3" x14ac:dyDescent="0.45">
      <c r="C869"/>
    </row>
    <row r="870" spans="3:3" x14ac:dyDescent="0.45">
      <c r="C870"/>
    </row>
    <row r="871" spans="3:3" x14ac:dyDescent="0.45">
      <c r="C871"/>
    </row>
    <row r="872" spans="3:3" x14ac:dyDescent="0.45">
      <c r="C872"/>
    </row>
    <row r="873" spans="3:3" x14ac:dyDescent="0.45">
      <c r="C873"/>
    </row>
    <row r="874" spans="3:3" x14ac:dyDescent="0.45">
      <c r="C874"/>
    </row>
    <row r="875" spans="3:3" x14ac:dyDescent="0.45">
      <c r="C875"/>
    </row>
    <row r="876" spans="3:3" x14ac:dyDescent="0.45">
      <c r="C876"/>
    </row>
    <row r="877" spans="3:3" x14ac:dyDescent="0.45">
      <c r="C877"/>
    </row>
    <row r="878" spans="3:3" x14ac:dyDescent="0.45">
      <c r="C878"/>
    </row>
    <row r="879" spans="3:3" x14ac:dyDescent="0.45">
      <c r="C879"/>
    </row>
    <row r="880" spans="3:3" x14ac:dyDescent="0.45">
      <c r="C880"/>
    </row>
    <row r="881" spans="3:3" x14ac:dyDescent="0.45">
      <c r="C881"/>
    </row>
    <row r="882" spans="3:3" x14ac:dyDescent="0.45">
      <c r="C882"/>
    </row>
    <row r="883" spans="3:3" x14ac:dyDescent="0.45">
      <c r="C883"/>
    </row>
    <row r="884" spans="3:3" x14ac:dyDescent="0.45">
      <c r="C884"/>
    </row>
    <row r="885" spans="3:3" x14ac:dyDescent="0.45">
      <c r="C885"/>
    </row>
    <row r="886" spans="3:3" x14ac:dyDescent="0.45">
      <c r="C886"/>
    </row>
    <row r="887" spans="3:3" x14ac:dyDescent="0.45">
      <c r="C887"/>
    </row>
    <row r="888" spans="3:3" x14ac:dyDescent="0.45">
      <c r="C888"/>
    </row>
    <row r="889" spans="3:3" x14ac:dyDescent="0.45">
      <c r="C889"/>
    </row>
    <row r="890" spans="3:3" x14ac:dyDescent="0.45">
      <c r="C890"/>
    </row>
    <row r="891" spans="3:3" x14ac:dyDescent="0.45">
      <c r="C891"/>
    </row>
    <row r="892" spans="3:3" x14ac:dyDescent="0.45">
      <c r="C892"/>
    </row>
    <row r="893" spans="3:3" x14ac:dyDescent="0.45">
      <c r="C893"/>
    </row>
    <row r="894" spans="3:3" x14ac:dyDescent="0.45">
      <c r="C894"/>
    </row>
    <row r="895" spans="3:3" x14ac:dyDescent="0.45">
      <c r="C895"/>
    </row>
    <row r="896" spans="3:3" x14ac:dyDescent="0.45">
      <c r="C896"/>
    </row>
    <row r="897" spans="3:3" x14ac:dyDescent="0.45">
      <c r="C897"/>
    </row>
    <row r="898" spans="3:3" x14ac:dyDescent="0.45">
      <c r="C898"/>
    </row>
    <row r="899" spans="3:3" x14ac:dyDescent="0.45">
      <c r="C899"/>
    </row>
    <row r="900" spans="3:3" x14ac:dyDescent="0.45">
      <c r="C900"/>
    </row>
    <row r="901" spans="3:3" x14ac:dyDescent="0.45">
      <c r="C901"/>
    </row>
    <row r="902" spans="3:3" x14ac:dyDescent="0.45">
      <c r="C902"/>
    </row>
    <row r="903" spans="3:3" x14ac:dyDescent="0.45">
      <c r="C903"/>
    </row>
    <row r="904" spans="3:3" x14ac:dyDescent="0.45">
      <c r="C904"/>
    </row>
    <row r="905" spans="3:3" x14ac:dyDescent="0.45">
      <c r="C905"/>
    </row>
    <row r="906" spans="3:3" x14ac:dyDescent="0.45">
      <c r="C906"/>
    </row>
    <row r="907" spans="3:3" x14ac:dyDescent="0.45">
      <c r="C907"/>
    </row>
    <row r="908" spans="3:3" x14ac:dyDescent="0.45">
      <c r="C908"/>
    </row>
    <row r="909" spans="3:3" x14ac:dyDescent="0.45">
      <c r="C909"/>
    </row>
    <row r="910" spans="3:3" x14ac:dyDescent="0.45">
      <c r="C910"/>
    </row>
    <row r="911" spans="3:3" x14ac:dyDescent="0.45">
      <c r="C911"/>
    </row>
    <row r="912" spans="3:3" x14ac:dyDescent="0.45">
      <c r="C912"/>
    </row>
    <row r="913" spans="3:3" x14ac:dyDescent="0.45">
      <c r="C913"/>
    </row>
    <row r="914" spans="3:3" x14ac:dyDescent="0.45">
      <c r="C914"/>
    </row>
    <row r="915" spans="3:3" x14ac:dyDescent="0.45">
      <c r="C915"/>
    </row>
    <row r="916" spans="3:3" x14ac:dyDescent="0.45">
      <c r="C916"/>
    </row>
    <row r="917" spans="3:3" x14ac:dyDescent="0.45">
      <c r="C917"/>
    </row>
    <row r="918" spans="3:3" x14ac:dyDescent="0.45">
      <c r="C918"/>
    </row>
    <row r="919" spans="3:3" x14ac:dyDescent="0.45">
      <c r="C919"/>
    </row>
    <row r="920" spans="3:3" x14ac:dyDescent="0.45">
      <c r="C920"/>
    </row>
    <row r="921" spans="3:3" x14ac:dyDescent="0.45">
      <c r="C921"/>
    </row>
    <row r="922" spans="3:3" x14ac:dyDescent="0.45">
      <c r="C922"/>
    </row>
    <row r="923" spans="3:3" x14ac:dyDescent="0.45">
      <c r="C923"/>
    </row>
    <row r="924" spans="3:3" x14ac:dyDescent="0.45">
      <c r="C924"/>
    </row>
    <row r="925" spans="3:3" x14ac:dyDescent="0.45">
      <c r="C925"/>
    </row>
    <row r="926" spans="3:3" x14ac:dyDescent="0.45">
      <c r="C926"/>
    </row>
    <row r="927" spans="3:3" x14ac:dyDescent="0.45">
      <c r="C927"/>
    </row>
    <row r="928" spans="3:3" x14ac:dyDescent="0.45">
      <c r="C928"/>
    </row>
    <row r="929" spans="3:3" x14ac:dyDescent="0.45">
      <c r="C929"/>
    </row>
    <row r="930" spans="3:3" x14ac:dyDescent="0.45">
      <c r="C930"/>
    </row>
    <row r="931" spans="3:3" x14ac:dyDescent="0.45">
      <c r="C931"/>
    </row>
    <row r="932" spans="3:3" x14ac:dyDescent="0.45">
      <c r="C932"/>
    </row>
    <row r="933" spans="3:3" x14ac:dyDescent="0.45">
      <c r="C933"/>
    </row>
    <row r="934" spans="3:3" x14ac:dyDescent="0.45">
      <c r="C934"/>
    </row>
    <row r="935" spans="3:3" x14ac:dyDescent="0.45">
      <c r="C935"/>
    </row>
    <row r="936" spans="3:3" x14ac:dyDescent="0.45">
      <c r="C936"/>
    </row>
    <row r="937" spans="3:3" x14ac:dyDescent="0.45">
      <c r="C937"/>
    </row>
    <row r="938" spans="3:3" x14ac:dyDescent="0.45">
      <c r="C938"/>
    </row>
    <row r="939" spans="3:3" x14ac:dyDescent="0.45">
      <c r="C939"/>
    </row>
    <row r="940" spans="3:3" x14ac:dyDescent="0.45">
      <c r="C940"/>
    </row>
    <row r="941" spans="3:3" x14ac:dyDescent="0.45">
      <c r="C941"/>
    </row>
    <row r="942" spans="3:3" x14ac:dyDescent="0.45">
      <c r="C942"/>
    </row>
    <row r="943" spans="3:3" x14ac:dyDescent="0.45">
      <c r="C943"/>
    </row>
    <row r="944" spans="3:3" x14ac:dyDescent="0.45">
      <c r="C944"/>
    </row>
    <row r="945" spans="3:3" x14ac:dyDescent="0.45">
      <c r="C945"/>
    </row>
    <row r="946" spans="3:3" x14ac:dyDescent="0.45">
      <c r="C946"/>
    </row>
    <row r="947" spans="3:3" x14ac:dyDescent="0.45">
      <c r="C947"/>
    </row>
    <row r="948" spans="3:3" x14ac:dyDescent="0.45">
      <c r="C948"/>
    </row>
    <row r="949" spans="3:3" x14ac:dyDescent="0.45">
      <c r="C949"/>
    </row>
    <row r="950" spans="3:3" x14ac:dyDescent="0.45">
      <c r="C950"/>
    </row>
    <row r="951" spans="3:3" x14ac:dyDescent="0.45">
      <c r="C951"/>
    </row>
    <row r="952" spans="3:3" x14ac:dyDescent="0.45">
      <c r="C952"/>
    </row>
    <row r="953" spans="3:3" x14ac:dyDescent="0.45">
      <c r="C953"/>
    </row>
    <row r="954" spans="3:3" x14ac:dyDescent="0.45">
      <c r="C954"/>
    </row>
    <row r="955" spans="3:3" x14ac:dyDescent="0.45">
      <c r="C955"/>
    </row>
    <row r="956" spans="3:3" x14ac:dyDescent="0.45">
      <c r="C956"/>
    </row>
    <row r="957" spans="3:3" x14ac:dyDescent="0.45">
      <c r="C957"/>
    </row>
    <row r="958" spans="3:3" x14ac:dyDescent="0.45">
      <c r="C958"/>
    </row>
    <row r="959" spans="3:3" x14ac:dyDescent="0.45">
      <c r="C959"/>
    </row>
    <row r="960" spans="3:3" x14ac:dyDescent="0.45">
      <c r="C960"/>
    </row>
    <row r="961" spans="3:3" x14ac:dyDescent="0.45">
      <c r="C961"/>
    </row>
    <row r="962" spans="3:3" x14ac:dyDescent="0.45">
      <c r="C962"/>
    </row>
    <row r="963" spans="3:3" x14ac:dyDescent="0.45">
      <c r="C963"/>
    </row>
    <row r="964" spans="3:3" x14ac:dyDescent="0.45">
      <c r="C964"/>
    </row>
    <row r="965" spans="3:3" x14ac:dyDescent="0.45">
      <c r="C965"/>
    </row>
    <row r="966" spans="3:3" x14ac:dyDescent="0.45">
      <c r="C966"/>
    </row>
    <row r="967" spans="3:3" x14ac:dyDescent="0.45">
      <c r="C967"/>
    </row>
    <row r="968" spans="3:3" x14ac:dyDescent="0.45">
      <c r="C968"/>
    </row>
    <row r="969" spans="3:3" x14ac:dyDescent="0.45">
      <c r="C969"/>
    </row>
    <row r="970" spans="3:3" x14ac:dyDescent="0.45">
      <c r="C970"/>
    </row>
    <row r="971" spans="3:3" x14ac:dyDescent="0.45">
      <c r="C971"/>
    </row>
    <row r="972" spans="3:3" x14ac:dyDescent="0.45">
      <c r="C972"/>
    </row>
    <row r="973" spans="3:3" x14ac:dyDescent="0.45">
      <c r="C973"/>
    </row>
    <row r="974" spans="3:3" x14ac:dyDescent="0.45">
      <c r="C974"/>
    </row>
    <row r="975" spans="3:3" x14ac:dyDescent="0.45">
      <c r="C975"/>
    </row>
    <row r="976" spans="3:3" x14ac:dyDescent="0.45">
      <c r="C976"/>
    </row>
    <row r="977" spans="3:3" x14ac:dyDescent="0.45">
      <c r="C977"/>
    </row>
    <row r="978" spans="3:3" x14ac:dyDescent="0.45">
      <c r="C978"/>
    </row>
    <row r="979" spans="3:3" x14ac:dyDescent="0.45">
      <c r="C979"/>
    </row>
    <row r="980" spans="3:3" x14ac:dyDescent="0.45">
      <c r="C980"/>
    </row>
    <row r="981" spans="3:3" x14ac:dyDescent="0.45">
      <c r="C981"/>
    </row>
    <row r="982" spans="3:3" x14ac:dyDescent="0.45">
      <c r="C982"/>
    </row>
    <row r="983" spans="3:3" x14ac:dyDescent="0.45">
      <c r="C983"/>
    </row>
    <row r="984" spans="3:3" x14ac:dyDescent="0.45">
      <c r="C984"/>
    </row>
    <row r="985" spans="3:3" x14ac:dyDescent="0.45">
      <c r="C985"/>
    </row>
    <row r="986" spans="3:3" x14ac:dyDescent="0.45">
      <c r="C986"/>
    </row>
    <row r="987" spans="3:3" x14ac:dyDescent="0.45">
      <c r="C987"/>
    </row>
    <row r="988" spans="3:3" x14ac:dyDescent="0.45">
      <c r="C988"/>
    </row>
    <row r="989" spans="3:3" x14ac:dyDescent="0.45">
      <c r="C989"/>
    </row>
    <row r="990" spans="3:3" x14ac:dyDescent="0.45">
      <c r="C990"/>
    </row>
    <row r="991" spans="3:3" x14ac:dyDescent="0.45">
      <c r="C991"/>
    </row>
    <row r="992" spans="3:3" x14ac:dyDescent="0.45">
      <c r="C992"/>
    </row>
    <row r="993" spans="3:3" x14ac:dyDescent="0.45">
      <c r="C993"/>
    </row>
    <row r="994" spans="3:3" x14ac:dyDescent="0.45">
      <c r="C994"/>
    </row>
    <row r="995" spans="3:3" x14ac:dyDescent="0.45">
      <c r="C995"/>
    </row>
    <row r="996" spans="3:3" x14ac:dyDescent="0.45">
      <c r="C996"/>
    </row>
    <row r="997" spans="3:3" x14ac:dyDescent="0.45">
      <c r="C997"/>
    </row>
    <row r="998" spans="3:3" x14ac:dyDescent="0.45">
      <c r="C998"/>
    </row>
    <row r="999" spans="3:3" x14ac:dyDescent="0.45">
      <c r="C999"/>
    </row>
    <row r="1000" spans="3:3" x14ac:dyDescent="0.45">
      <c r="C1000"/>
    </row>
    <row r="1001" spans="3:3" x14ac:dyDescent="0.45">
      <c r="C1001"/>
    </row>
    <row r="1002" spans="3:3" x14ac:dyDescent="0.45">
      <c r="C1002"/>
    </row>
    <row r="1003" spans="3:3" x14ac:dyDescent="0.45">
      <c r="C1003"/>
    </row>
    <row r="1004" spans="3:3" x14ac:dyDescent="0.45">
      <c r="C1004"/>
    </row>
    <row r="1005" spans="3:3" x14ac:dyDescent="0.45">
      <c r="C1005"/>
    </row>
    <row r="1006" spans="3:3" x14ac:dyDescent="0.45">
      <c r="C1006"/>
    </row>
    <row r="1007" spans="3:3" x14ac:dyDescent="0.45">
      <c r="C1007"/>
    </row>
    <row r="1008" spans="3:3" x14ac:dyDescent="0.45">
      <c r="C1008"/>
    </row>
    <row r="1009" spans="3:3" x14ac:dyDescent="0.45">
      <c r="C1009"/>
    </row>
    <row r="1010" spans="3:3" x14ac:dyDescent="0.45">
      <c r="C1010"/>
    </row>
    <row r="1011" spans="3:3" x14ac:dyDescent="0.45">
      <c r="C1011"/>
    </row>
    <row r="1012" spans="3:3" x14ac:dyDescent="0.45">
      <c r="C1012"/>
    </row>
    <row r="1013" spans="3:3" x14ac:dyDescent="0.45">
      <c r="C1013"/>
    </row>
    <row r="1014" spans="3:3" x14ac:dyDescent="0.45">
      <c r="C1014"/>
    </row>
    <row r="1015" spans="3:3" x14ac:dyDescent="0.45">
      <c r="C1015"/>
    </row>
    <row r="1016" spans="3:3" x14ac:dyDescent="0.45">
      <c r="C1016"/>
    </row>
    <row r="1017" spans="3:3" x14ac:dyDescent="0.45">
      <c r="C1017"/>
    </row>
    <row r="1018" spans="3:3" x14ac:dyDescent="0.45">
      <c r="C1018"/>
    </row>
    <row r="1019" spans="3:3" x14ac:dyDescent="0.45">
      <c r="C1019"/>
    </row>
    <row r="1020" spans="3:3" x14ac:dyDescent="0.45">
      <c r="C1020"/>
    </row>
    <row r="1021" spans="3:3" x14ac:dyDescent="0.45">
      <c r="C1021"/>
    </row>
    <row r="1022" spans="3:3" x14ac:dyDescent="0.45">
      <c r="C1022"/>
    </row>
    <row r="1023" spans="3:3" x14ac:dyDescent="0.45">
      <c r="C1023"/>
    </row>
    <row r="1024" spans="3:3" x14ac:dyDescent="0.45">
      <c r="C1024"/>
    </row>
    <row r="1025" spans="3:3" x14ac:dyDescent="0.45">
      <c r="C1025"/>
    </row>
    <row r="1026" spans="3:3" x14ac:dyDescent="0.45">
      <c r="C1026"/>
    </row>
    <row r="1027" spans="3:3" x14ac:dyDescent="0.45">
      <c r="C1027"/>
    </row>
    <row r="1028" spans="3:3" x14ac:dyDescent="0.45">
      <c r="C1028"/>
    </row>
    <row r="1029" spans="3:3" x14ac:dyDescent="0.45">
      <c r="C1029"/>
    </row>
    <row r="1030" spans="3:3" x14ac:dyDescent="0.45">
      <c r="C1030"/>
    </row>
    <row r="1031" spans="3:3" x14ac:dyDescent="0.45">
      <c r="C1031"/>
    </row>
    <row r="1032" spans="3:3" x14ac:dyDescent="0.45">
      <c r="C1032"/>
    </row>
    <row r="1033" spans="3:3" x14ac:dyDescent="0.45">
      <c r="C1033"/>
    </row>
    <row r="1034" spans="3:3" x14ac:dyDescent="0.45">
      <c r="C1034"/>
    </row>
    <row r="1035" spans="3:3" x14ac:dyDescent="0.45">
      <c r="C1035"/>
    </row>
    <row r="1036" spans="3:3" x14ac:dyDescent="0.45">
      <c r="C1036"/>
    </row>
    <row r="1037" spans="3:3" x14ac:dyDescent="0.45">
      <c r="C1037"/>
    </row>
    <row r="1038" spans="3:3" x14ac:dyDescent="0.45">
      <c r="C1038"/>
    </row>
    <row r="1039" spans="3:3" x14ac:dyDescent="0.45">
      <c r="C1039"/>
    </row>
    <row r="1040" spans="3:3" x14ac:dyDescent="0.45">
      <c r="C1040"/>
    </row>
    <row r="1041" spans="3:3" x14ac:dyDescent="0.45">
      <c r="C1041"/>
    </row>
    <row r="1042" spans="3:3" x14ac:dyDescent="0.45">
      <c r="C1042"/>
    </row>
    <row r="1043" spans="3:3" x14ac:dyDescent="0.45">
      <c r="C1043"/>
    </row>
    <row r="1044" spans="3:3" x14ac:dyDescent="0.45">
      <c r="C1044"/>
    </row>
    <row r="1045" spans="3:3" x14ac:dyDescent="0.45">
      <c r="C1045"/>
    </row>
    <row r="1046" spans="3:3" x14ac:dyDescent="0.45">
      <c r="C1046"/>
    </row>
    <row r="1047" spans="3:3" x14ac:dyDescent="0.45">
      <c r="C1047"/>
    </row>
    <row r="1048" spans="3:3" x14ac:dyDescent="0.45">
      <c r="C1048"/>
    </row>
    <row r="1049" spans="3:3" x14ac:dyDescent="0.45">
      <c r="C1049"/>
    </row>
    <row r="1050" spans="3:3" x14ac:dyDescent="0.45">
      <c r="C1050"/>
    </row>
    <row r="1051" spans="3:3" x14ac:dyDescent="0.45">
      <c r="C1051"/>
    </row>
    <row r="1052" spans="3:3" x14ac:dyDescent="0.45">
      <c r="C1052"/>
    </row>
    <row r="1053" spans="3:3" x14ac:dyDescent="0.45">
      <c r="C1053"/>
    </row>
    <row r="1054" spans="3:3" x14ac:dyDescent="0.45">
      <c r="C1054"/>
    </row>
    <row r="1055" spans="3:3" x14ac:dyDescent="0.45">
      <c r="C1055"/>
    </row>
    <row r="1056" spans="3:3" x14ac:dyDescent="0.45">
      <c r="C1056"/>
    </row>
    <row r="1057" spans="3:3" x14ac:dyDescent="0.45">
      <c r="C1057"/>
    </row>
    <row r="1058" spans="3:3" x14ac:dyDescent="0.45">
      <c r="C1058"/>
    </row>
    <row r="1059" spans="3:3" x14ac:dyDescent="0.45">
      <c r="C1059"/>
    </row>
    <row r="1060" spans="3:3" x14ac:dyDescent="0.45">
      <c r="C1060"/>
    </row>
    <row r="1061" spans="3:3" x14ac:dyDescent="0.45">
      <c r="C1061"/>
    </row>
    <row r="1062" spans="3:3" x14ac:dyDescent="0.45">
      <c r="C1062"/>
    </row>
    <row r="1063" spans="3:3" x14ac:dyDescent="0.45">
      <c r="C1063"/>
    </row>
    <row r="1064" spans="3:3" x14ac:dyDescent="0.45">
      <c r="C1064"/>
    </row>
    <row r="1065" spans="3:3" x14ac:dyDescent="0.45">
      <c r="C1065"/>
    </row>
    <row r="1066" spans="3:3" x14ac:dyDescent="0.45">
      <c r="C1066"/>
    </row>
    <row r="1067" spans="3:3" x14ac:dyDescent="0.45">
      <c r="C1067"/>
    </row>
    <row r="1068" spans="3:3" x14ac:dyDescent="0.45">
      <c r="C1068"/>
    </row>
    <row r="1069" spans="3:3" x14ac:dyDescent="0.45">
      <c r="C1069"/>
    </row>
    <row r="1070" spans="3:3" x14ac:dyDescent="0.45">
      <c r="C1070"/>
    </row>
    <row r="1071" spans="3:3" x14ac:dyDescent="0.45">
      <c r="C1071"/>
    </row>
    <row r="1072" spans="3:3" x14ac:dyDescent="0.45">
      <c r="C1072"/>
    </row>
    <row r="1073" spans="3:3" x14ac:dyDescent="0.45">
      <c r="C1073"/>
    </row>
    <row r="1074" spans="3:3" x14ac:dyDescent="0.45">
      <c r="C1074"/>
    </row>
    <row r="1075" spans="3:3" x14ac:dyDescent="0.45">
      <c r="C1075"/>
    </row>
    <row r="1076" spans="3:3" x14ac:dyDescent="0.45">
      <c r="C1076"/>
    </row>
    <row r="1077" spans="3:3" x14ac:dyDescent="0.45">
      <c r="C1077"/>
    </row>
    <row r="1078" spans="3:3" x14ac:dyDescent="0.45">
      <c r="C1078"/>
    </row>
    <row r="1079" spans="3:3" x14ac:dyDescent="0.45">
      <c r="C1079"/>
    </row>
    <row r="1080" spans="3:3" x14ac:dyDescent="0.45">
      <c r="C1080"/>
    </row>
    <row r="1081" spans="3:3" x14ac:dyDescent="0.45">
      <c r="C1081"/>
    </row>
    <row r="1082" spans="3:3" x14ac:dyDescent="0.45">
      <c r="C1082"/>
    </row>
    <row r="1083" spans="3:3" x14ac:dyDescent="0.45">
      <c r="C1083"/>
    </row>
    <row r="1084" spans="3:3" x14ac:dyDescent="0.45">
      <c r="C1084"/>
    </row>
    <row r="1085" spans="3:3" x14ac:dyDescent="0.45">
      <c r="C1085"/>
    </row>
    <row r="1086" spans="3:3" x14ac:dyDescent="0.45">
      <c r="C1086"/>
    </row>
    <row r="1087" spans="3:3" x14ac:dyDescent="0.45">
      <c r="C1087"/>
    </row>
    <row r="1088" spans="3:3" x14ac:dyDescent="0.45">
      <c r="C1088"/>
    </row>
    <row r="1089" spans="3:3" x14ac:dyDescent="0.45">
      <c r="C1089"/>
    </row>
    <row r="1090" spans="3:3" x14ac:dyDescent="0.45">
      <c r="C1090"/>
    </row>
    <row r="1091" spans="3:3" x14ac:dyDescent="0.45">
      <c r="C1091"/>
    </row>
    <row r="1092" spans="3:3" x14ac:dyDescent="0.45">
      <c r="C1092"/>
    </row>
    <row r="1093" spans="3:3" x14ac:dyDescent="0.45">
      <c r="C1093"/>
    </row>
    <row r="1094" spans="3:3" x14ac:dyDescent="0.45">
      <c r="C1094"/>
    </row>
    <row r="1095" spans="3:3" x14ac:dyDescent="0.45">
      <c r="C1095"/>
    </row>
    <row r="1096" spans="3:3" x14ac:dyDescent="0.45">
      <c r="C1096"/>
    </row>
    <row r="1097" spans="3:3" x14ac:dyDescent="0.45">
      <c r="C1097"/>
    </row>
    <row r="1098" spans="3:3" x14ac:dyDescent="0.45">
      <c r="C1098"/>
    </row>
    <row r="1099" spans="3:3" x14ac:dyDescent="0.45">
      <c r="C1099"/>
    </row>
    <row r="1100" spans="3:3" x14ac:dyDescent="0.45">
      <c r="C1100"/>
    </row>
    <row r="1101" spans="3:3" x14ac:dyDescent="0.45">
      <c r="C1101"/>
    </row>
    <row r="1102" spans="3:3" x14ac:dyDescent="0.45">
      <c r="C1102"/>
    </row>
    <row r="1103" spans="3:3" x14ac:dyDescent="0.45">
      <c r="C1103"/>
    </row>
    <row r="1104" spans="3:3" x14ac:dyDescent="0.45">
      <c r="C1104"/>
    </row>
    <row r="1105" spans="3:3" x14ac:dyDescent="0.45">
      <c r="C1105"/>
    </row>
    <row r="1106" spans="3:3" x14ac:dyDescent="0.45">
      <c r="C1106"/>
    </row>
    <row r="1107" spans="3:3" x14ac:dyDescent="0.45">
      <c r="C1107"/>
    </row>
    <row r="1108" spans="3:3" x14ac:dyDescent="0.45">
      <c r="C1108"/>
    </row>
    <row r="1109" spans="3:3" x14ac:dyDescent="0.45">
      <c r="C1109"/>
    </row>
    <row r="1110" spans="3:3" x14ac:dyDescent="0.45">
      <c r="C1110"/>
    </row>
    <row r="1111" spans="3:3" x14ac:dyDescent="0.45">
      <c r="C1111"/>
    </row>
    <row r="1112" spans="3:3" x14ac:dyDescent="0.45">
      <c r="C1112"/>
    </row>
    <row r="1113" spans="3:3" x14ac:dyDescent="0.45">
      <c r="C1113"/>
    </row>
    <row r="1114" spans="3:3" x14ac:dyDescent="0.45">
      <c r="C1114"/>
    </row>
    <row r="1115" spans="3:3" x14ac:dyDescent="0.45">
      <c r="C1115"/>
    </row>
    <row r="1116" spans="3:3" x14ac:dyDescent="0.45">
      <c r="C1116"/>
    </row>
    <row r="1117" spans="3:3" x14ac:dyDescent="0.45">
      <c r="C1117"/>
    </row>
    <row r="1118" spans="3:3" x14ac:dyDescent="0.45">
      <c r="C1118"/>
    </row>
    <row r="1119" spans="3:3" x14ac:dyDescent="0.45">
      <c r="C1119"/>
    </row>
    <row r="1120" spans="3:3" x14ac:dyDescent="0.45">
      <c r="C1120"/>
    </row>
    <row r="1121" spans="3:3" x14ac:dyDescent="0.45">
      <c r="C1121"/>
    </row>
    <row r="1122" spans="3:3" x14ac:dyDescent="0.45">
      <c r="C1122"/>
    </row>
    <row r="1123" spans="3:3" x14ac:dyDescent="0.45">
      <c r="C1123"/>
    </row>
    <row r="1124" spans="3:3" x14ac:dyDescent="0.45">
      <c r="C1124"/>
    </row>
    <row r="1125" spans="3:3" x14ac:dyDescent="0.45">
      <c r="C1125"/>
    </row>
    <row r="1126" spans="3:3" x14ac:dyDescent="0.45">
      <c r="C1126"/>
    </row>
    <row r="1127" spans="3:3" x14ac:dyDescent="0.45">
      <c r="C1127"/>
    </row>
    <row r="1128" spans="3:3" x14ac:dyDescent="0.45">
      <c r="C1128"/>
    </row>
    <row r="1129" spans="3:3" x14ac:dyDescent="0.45">
      <c r="C1129"/>
    </row>
    <row r="1130" spans="3:3" x14ac:dyDescent="0.45">
      <c r="C1130"/>
    </row>
    <row r="1131" spans="3:3" x14ac:dyDescent="0.45">
      <c r="C1131"/>
    </row>
    <row r="1132" spans="3:3" x14ac:dyDescent="0.45">
      <c r="C1132"/>
    </row>
    <row r="1133" spans="3:3" x14ac:dyDescent="0.45">
      <c r="C1133"/>
    </row>
    <row r="1134" spans="3:3" x14ac:dyDescent="0.45">
      <c r="C1134"/>
    </row>
    <row r="1135" spans="3:3" x14ac:dyDescent="0.45">
      <c r="C1135"/>
    </row>
    <row r="1136" spans="3:3" x14ac:dyDescent="0.45">
      <c r="C1136"/>
    </row>
    <row r="1137" spans="3:3" x14ac:dyDescent="0.45">
      <c r="C1137"/>
    </row>
    <row r="1138" spans="3:3" x14ac:dyDescent="0.45">
      <c r="C1138"/>
    </row>
    <row r="1139" spans="3:3" x14ac:dyDescent="0.45">
      <c r="C1139"/>
    </row>
    <row r="1140" spans="3:3" x14ac:dyDescent="0.45">
      <c r="C1140"/>
    </row>
    <row r="1141" spans="3:3" x14ac:dyDescent="0.45">
      <c r="C1141"/>
    </row>
    <row r="1142" spans="3:3" x14ac:dyDescent="0.45">
      <c r="C1142"/>
    </row>
    <row r="1143" spans="3:3" x14ac:dyDescent="0.45">
      <c r="C1143"/>
    </row>
    <row r="1144" spans="3:3" x14ac:dyDescent="0.45">
      <c r="C1144"/>
    </row>
    <row r="1145" spans="3:3" x14ac:dyDescent="0.45">
      <c r="C1145"/>
    </row>
    <row r="1146" spans="3:3" x14ac:dyDescent="0.45">
      <c r="C1146"/>
    </row>
    <row r="1147" spans="3:3" x14ac:dyDescent="0.45">
      <c r="C1147"/>
    </row>
    <row r="1148" spans="3:3" x14ac:dyDescent="0.45">
      <c r="C1148"/>
    </row>
    <row r="1149" spans="3:3" x14ac:dyDescent="0.45">
      <c r="C1149"/>
    </row>
    <row r="1150" spans="3:3" x14ac:dyDescent="0.45">
      <c r="C1150"/>
    </row>
    <row r="1151" spans="3:3" x14ac:dyDescent="0.45">
      <c r="C1151"/>
    </row>
    <row r="1152" spans="3:3" x14ac:dyDescent="0.45">
      <c r="C1152"/>
    </row>
    <row r="1153" spans="3:3" x14ac:dyDescent="0.45">
      <c r="C1153"/>
    </row>
    <row r="1154" spans="3:3" x14ac:dyDescent="0.45">
      <c r="C1154"/>
    </row>
    <row r="1155" spans="3:3" x14ac:dyDescent="0.45">
      <c r="C1155"/>
    </row>
    <row r="1156" spans="3:3" x14ac:dyDescent="0.45">
      <c r="C1156"/>
    </row>
    <row r="1157" spans="3:3" x14ac:dyDescent="0.45">
      <c r="C1157"/>
    </row>
    <row r="1158" spans="3:3" x14ac:dyDescent="0.45">
      <c r="C1158"/>
    </row>
    <row r="1159" spans="3:3" x14ac:dyDescent="0.45">
      <c r="C1159"/>
    </row>
    <row r="1160" spans="3:3" x14ac:dyDescent="0.45">
      <c r="C1160"/>
    </row>
    <row r="1161" spans="3:3" x14ac:dyDescent="0.45">
      <c r="C1161"/>
    </row>
    <row r="1162" spans="3:3" x14ac:dyDescent="0.45">
      <c r="C1162"/>
    </row>
    <row r="1163" spans="3:3" x14ac:dyDescent="0.45">
      <c r="C1163"/>
    </row>
    <row r="1164" spans="3:3" x14ac:dyDescent="0.45">
      <c r="C1164"/>
    </row>
    <row r="1165" spans="3:3" x14ac:dyDescent="0.45">
      <c r="C1165"/>
    </row>
    <row r="1166" spans="3:3" x14ac:dyDescent="0.45">
      <c r="C1166"/>
    </row>
    <row r="1167" spans="3:3" x14ac:dyDescent="0.45">
      <c r="C1167"/>
    </row>
    <row r="1168" spans="3:3" x14ac:dyDescent="0.45">
      <c r="C1168"/>
    </row>
    <row r="1169" spans="3:3" x14ac:dyDescent="0.45">
      <c r="C1169"/>
    </row>
    <row r="1170" spans="3:3" x14ac:dyDescent="0.45">
      <c r="C1170"/>
    </row>
    <row r="1171" spans="3:3" x14ac:dyDescent="0.45">
      <c r="C1171"/>
    </row>
    <row r="1172" spans="3:3" x14ac:dyDescent="0.45">
      <c r="C1172"/>
    </row>
    <row r="1173" spans="3:3" x14ac:dyDescent="0.45">
      <c r="C1173"/>
    </row>
    <row r="1174" spans="3:3" x14ac:dyDescent="0.45">
      <c r="C1174"/>
    </row>
    <row r="1175" spans="3:3" x14ac:dyDescent="0.45">
      <c r="C1175"/>
    </row>
    <row r="1176" spans="3:3" x14ac:dyDescent="0.45">
      <c r="C1176"/>
    </row>
    <row r="1177" spans="3:3" x14ac:dyDescent="0.45">
      <c r="C1177"/>
    </row>
    <row r="1178" spans="3:3" x14ac:dyDescent="0.45">
      <c r="C1178"/>
    </row>
    <row r="1179" spans="3:3" x14ac:dyDescent="0.45">
      <c r="C1179"/>
    </row>
    <row r="1180" spans="3:3" x14ac:dyDescent="0.45">
      <c r="C1180"/>
    </row>
    <row r="1181" spans="3:3" x14ac:dyDescent="0.45">
      <c r="C1181"/>
    </row>
    <row r="1182" spans="3:3" x14ac:dyDescent="0.45">
      <c r="C1182"/>
    </row>
    <row r="1183" spans="3:3" x14ac:dyDescent="0.45">
      <c r="C1183"/>
    </row>
    <row r="1184" spans="3:3" x14ac:dyDescent="0.45">
      <c r="C1184"/>
    </row>
    <row r="1185" spans="3:3" x14ac:dyDescent="0.45">
      <c r="C1185"/>
    </row>
    <row r="1186" spans="3:3" x14ac:dyDescent="0.45">
      <c r="C1186"/>
    </row>
    <row r="1187" spans="3:3" x14ac:dyDescent="0.45">
      <c r="C1187"/>
    </row>
    <row r="1188" spans="3:3" x14ac:dyDescent="0.45">
      <c r="C1188"/>
    </row>
    <row r="1189" spans="3:3" x14ac:dyDescent="0.45">
      <c r="C1189"/>
    </row>
    <row r="1190" spans="3:3" x14ac:dyDescent="0.45">
      <c r="C1190"/>
    </row>
    <row r="1191" spans="3:3" x14ac:dyDescent="0.45">
      <c r="C1191"/>
    </row>
    <row r="1192" spans="3:3" x14ac:dyDescent="0.45">
      <c r="C1192"/>
    </row>
    <row r="1193" spans="3:3" x14ac:dyDescent="0.45">
      <c r="C1193"/>
    </row>
    <row r="1194" spans="3:3" x14ac:dyDescent="0.45">
      <c r="C1194"/>
    </row>
    <row r="1195" spans="3:3" x14ac:dyDescent="0.45">
      <c r="C1195"/>
    </row>
    <row r="1196" spans="3:3" x14ac:dyDescent="0.45">
      <c r="C1196"/>
    </row>
    <row r="1197" spans="3:3" x14ac:dyDescent="0.45">
      <c r="C1197"/>
    </row>
    <row r="1198" spans="3:3" x14ac:dyDescent="0.45">
      <c r="C1198"/>
    </row>
    <row r="1199" spans="3:3" x14ac:dyDescent="0.45">
      <c r="C1199"/>
    </row>
    <row r="1200" spans="3:3" x14ac:dyDescent="0.45">
      <c r="C1200"/>
    </row>
    <row r="1201" spans="3:3" x14ac:dyDescent="0.45">
      <c r="C1201"/>
    </row>
    <row r="1202" spans="3:3" x14ac:dyDescent="0.45">
      <c r="C1202"/>
    </row>
    <row r="1203" spans="3:3" x14ac:dyDescent="0.45">
      <c r="C1203"/>
    </row>
    <row r="1204" spans="3:3" x14ac:dyDescent="0.45">
      <c r="C1204"/>
    </row>
    <row r="1205" spans="3:3" x14ac:dyDescent="0.45">
      <c r="C1205"/>
    </row>
    <row r="1206" spans="3:3" x14ac:dyDescent="0.45">
      <c r="C1206"/>
    </row>
    <row r="1207" spans="3:3" x14ac:dyDescent="0.45">
      <c r="C1207"/>
    </row>
    <row r="1208" spans="3:3" x14ac:dyDescent="0.45">
      <c r="C1208"/>
    </row>
    <row r="1209" spans="3:3" x14ac:dyDescent="0.45">
      <c r="C1209"/>
    </row>
    <row r="1210" spans="3:3" x14ac:dyDescent="0.45">
      <c r="C1210"/>
    </row>
    <row r="1211" spans="3:3" x14ac:dyDescent="0.45">
      <c r="C1211"/>
    </row>
    <row r="1212" spans="3:3" x14ac:dyDescent="0.45">
      <c r="C1212"/>
    </row>
    <row r="1213" spans="3:3" x14ac:dyDescent="0.45">
      <c r="C1213"/>
    </row>
    <row r="1214" spans="3:3" x14ac:dyDescent="0.45">
      <c r="C1214"/>
    </row>
    <row r="1215" spans="3:3" x14ac:dyDescent="0.45">
      <c r="C1215"/>
    </row>
    <row r="1216" spans="3:3" x14ac:dyDescent="0.45">
      <c r="C1216"/>
    </row>
    <row r="1217" spans="3:3" x14ac:dyDescent="0.45">
      <c r="C1217"/>
    </row>
    <row r="1218" spans="3:3" x14ac:dyDescent="0.45">
      <c r="C1218"/>
    </row>
    <row r="1219" spans="3:3" x14ac:dyDescent="0.45">
      <c r="C1219"/>
    </row>
    <row r="1220" spans="3:3" x14ac:dyDescent="0.45">
      <c r="C1220"/>
    </row>
    <row r="1221" spans="3:3" x14ac:dyDescent="0.45">
      <c r="C1221"/>
    </row>
    <row r="1222" spans="3:3" x14ac:dyDescent="0.45">
      <c r="C1222"/>
    </row>
    <row r="1223" spans="3:3" x14ac:dyDescent="0.45">
      <c r="C1223"/>
    </row>
    <row r="1224" spans="3:3" x14ac:dyDescent="0.45">
      <c r="C1224"/>
    </row>
    <row r="1225" spans="3:3" x14ac:dyDescent="0.45">
      <c r="C1225"/>
    </row>
    <row r="1226" spans="3:3" x14ac:dyDescent="0.45">
      <c r="C1226"/>
    </row>
    <row r="1227" spans="3:3" x14ac:dyDescent="0.45">
      <c r="C1227"/>
    </row>
    <row r="1228" spans="3:3" x14ac:dyDescent="0.45">
      <c r="C1228"/>
    </row>
    <row r="1229" spans="3:3" x14ac:dyDescent="0.45">
      <c r="C1229"/>
    </row>
    <row r="1230" spans="3:3" x14ac:dyDescent="0.45">
      <c r="C1230"/>
    </row>
    <row r="1231" spans="3:3" x14ac:dyDescent="0.45">
      <c r="C1231"/>
    </row>
    <row r="1232" spans="3:3" x14ac:dyDescent="0.45">
      <c r="C1232"/>
    </row>
    <row r="1233" spans="3:3" x14ac:dyDescent="0.45">
      <c r="C1233"/>
    </row>
    <row r="1234" spans="3:3" x14ac:dyDescent="0.45">
      <c r="C1234"/>
    </row>
    <row r="1235" spans="3:3" x14ac:dyDescent="0.45">
      <c r="C1235"/>
    </row>
    <row r="1236" spans="3:3" x14ac:dyDescent="0.45">
      <c r="C1236"/>
    </row>
    <row r="1237" spans="3:3" x14ac:dyDescent="0.45">
      <c r="C1237"/>
    </row>
    <row r="1238" spans="3:3" x14ac:dyDescent="0.45">
      <c r="C1238"/>
    </row>
    <row r="1239" spans="3:3" x14ac:dyDescent="0.45">
      <c r="C1239"/>
    </row>
    <row r="1240" spans="3:3" x14ac:dyDescent="0.45">
      <c r="C1240"/>
    </row>
    <row r="1241" spans="3:3" x14ac:dyDescent="0.45">
      <c r="C1241"/>
    </row>
    <row r="1242" spans="3:3" x14ac:dyDescent="0.45">
      <c r="C1242"/>
    </row>
    <row r="1243" spans="3:3" x14ac:dyDescent="0.45">
      <c r="C1243"/>
    </row>
    <row r="1244" spans="3:3" x14ac:dyDescent="0.45">
      <c r="C1244"/>
    </row>
    <row r="1245" spans="3:3" x14ac:dyDescent="0.45">
      <c r="C1245"/>
    </row>
    <row r="1246" spans="3:3" x14ac:dyDescent="0.45">
      <c r="C1246"/>
    </row>
    <row r="1247" spans="3:3" x14ac:dyDescent="0.45">
      <c r="C1247"/>
    </row>
    <row r="1248" spans="3:3" x14ac:dyDescent="0.45">
      <c r="C1248"/>
    </row>
    <row r="1249" spans="3:3" x14ac:dyDescent="0.45">
      <c r="C1249"/>
    </row>
    <row r="1250" spans="3:3" x14ac:dyDescent="0.45">
      <c r="C1250"/>
    </row>
    <row r="1251" spans="3:3" x14ac:dyDescent="0.45">
      <c r="C1251"/>
    </row>
    <row r="1252" spans="3:3" x14ac:dyDescent="0.45">
      <c r="C1252"/>
    </row>
    <row r="1253" spans="3:3" x14ac:dyDescent="0.45">
      <c r="C1253"/>
    </row>
    <row r="1254" spans="3:3" x14ac:dyDescent="0.45">
      <c r="C1254"/>
    </row>
    <row r="1255" spans="3:3" x14ac:dyDescent="0.45">
      <c r="C1255"/>
    </row>
    <row r="1256" spans="3:3" x14ac:dyDescent="0.45">
      <c r="C1256"/>
    </row>
    <row r="1257" spans="3:3" x14ac:dyDescent="0.45">
      <c r="C1257"/>
    </row>
    <row r="1258" spans="3:3" x14ac:dyDescent="0.45">
      <c r="C1258"/>
    </row>
    <row r="1259" spans="3:3" x14ac:dyDescent="0.45">
      <c r="C1259"/>
    </row>
    <row r="1260" spans="3:3" x14ac:dyDescent="0.45">
      <c r="C1260"/>
    </row>
    <row r="1261" spans="3:3" x14ac:dyDescent="0.45">
      <c r="C1261"/>
    </row>
    <row r="1262" spans="3:3" x14ac:dyDescent="0.45">
      <c r="C1262"/>
    </row>
    <row r="1263" spans="3:3" x14ac:dyDescent="0.45">
      <c r="C1263"/>
    </row>
    <row r="1264" spans="3:3" x14ac:dyDescent="0.45">
      <c r="C1264"/>
    </row>
    <row r="1265" spans="3:3" x14ac:dyDescent="0.45">
      <c r="C1265"/>
    </row>
    <row r="1266" spans="3:3" x14ac:dyDescent="0.45">
      <c r="C1266"/>
    </row>
    <row r="1267" spans="3:3" x14ac:dyDescent="0.45">
      <c r="C1267"/>
    </row>
    <row r="1268" spans="3:3" x14ac:dyDescent="0.45">
      <c r="C1268"/>
    </row>
    <row r="1269" spans="3:3" x14ac:dyDescent="0.45">
      <c r="C1269"/>
    </row>
    <row r="1270" spans="3:3" x14ac:dyDescent="0.45">
      <c r="C1270"/>
    </row>
    <row r="1271" spans="3:3" x14ac:dyDescent="0.45">
      <c r="C1271"/>
    </row>
    <row r="1272" spans="3:3" x14ac:dyDescent="0.45">
      <c r="C1272"/>
    </row>
    <row r="1273" spans="3:3" x14ac:dyDescent="0.45">
      <c r="C1273"/>
    </row>
    <row r="1274" spans="3:3" x14ac:dyDescent="0.45">
      <c r="C1274"/>
    </row>
    <row r="1275" spans="3:3" x14ac:dyDescent="0.45">
      <c r="C1275"/>
    </row>
    <row r="1276" spans="3:3" x14ac:dyDescent="0.45">
      <c r="C1276"/>
    </row>
    <row r="1277" spans="3:3" x14ac:dyDescent="0.45">
      <c r="C1277"/>
    </row>
    <row r="1278" spans="3:3" x14ac:dyDescent="0.45">
      <c r="C1278"/>
    </row>
    <row r="1279" spans="3:3" x14ac:dyDescent="0.45">
      <c r="C1279"/>
    </row>
    <row r="1280" spans="3:3" x14ac:dyDescent="0.45">
      <c r="C1280"/>
    </row>
    <row r="1281" spans="3:3" x14ac:dyDescent="0.45">
      <c r="C1281"/>
    </row>
    <row r="1282" spans="3:3" x14ac:dyDescent="0.45">
      <c r="C1282"/>
    </row>
    <row r="1283" spans="3:3" x14ac:dyDescent="0.45">
      <c r="C1283"/>
    </row>
    <row r="1284" spans="3:3" x14ac:dyDescent="0.45">
      <c r="C1284"/>
    </row>
    <row r="1285" spans="3:3" x14ac:dyDescent="0.45">
      <c r="C1285"/>
    </row>
    <row r="1286" spans="3:3" x14ac:dyDescent="0.45">
      <c r="C1286"/>
    </row>
    <row r="1287" spans="3:3" x14ac:dyDescent="0.45">
      <c r="C1287"/>
    </row>
    <row r="1288" spans="3:3" x14ac:dyDescent="0.45">
      <c r="C1288"/>
    </row>
    <row r="1289" spans="3:3" x14ac:dyDescent="0.45">
      <c r="C1289"/>
    </row>
    <row r="1290" spans="3:3" x14ac:dyDescent="0.45">
      <c r="C1290"/>
    </row>
    <row r="1291" spans="3:3" x14ac:dyDescent="0.45">
      <c r="C1291"/>
    </row>
    <row r="1292" spans="3:3" x14ac:dyDescent="0.45">
      <c r="C1292"/>
    </row>
    <row r="1293" spans="3:3" x14ac:dyDescent="0.45">
      <c r="C1293"/>
    </row>
    <row r="1294" spans="3:3" x14ac:dyDescent="0.45">
      <c r="C1294"/>
    </row>
    <row r="1295" spans="3:3" x14ac:dyDescent="0.45">
      <c r="C1295"/>
    </row>
    <row r="1296" spans="3:3" x14ac:dyDescent="0.45">
      <c r="C1296"/>
    </row>
    <row r="1297" spans="3:3" x14ac:dyDescent="0.45">
      <c r="C1297"/>
    </row>
    <row r="1298" spans="3:3" x14ac:dyDescent="0.45">
      <c r="C1298"/>
    </row>
    <row r="1299" spans="3:3" x14ac:dyDescent="0.45">
      <c r="C1299"/>
    </row>
    <row r="1300" spans="3:3" x14ac:dyDescent="0.45">
      <c r="C1300"/>
    </row>
    <row r="1301" spans="3:3" x14ac:dyDescent="0.45">
      <c r="C1301"/>
    </row>
    <row r="1302" spans="3:3" x14ac:dyDescent="0.45">
      <c r="C1302"/>
    </row>
    <row r="1303" spans="3:3" x14ac:dyDescent="0.45">
      <c r="C1303"/>
    </row>
    <row r="1304" spans="3:3" x14ac:dyDescent="0.45">
      <c r="C1304"/>
    </row>
    <row r="1305" spans="3:3" x14ac:dyDescent="0.45">
      <c r="C1305"/>
    </row>
    <row r="1306" spans="3:3" x14ac:dyDescent="0.45">
      <c r="C1306"/>
    </row>
    <row r="1307" spans="3:3" x14ac:dyDescent="0.45">
      <c r="C1307"/>
    </row>
    <row r="1308" spans="3:3" x14ac:dyDescent="0.45">
      <c r="C1308"/>
    </row>
    <row r="1309" spans="3:3" x14ac:dyDescent="0.45">
      <c r="C1309"/>
    </row>
    <row r="1310" spans="3:3" x14ac:dyDescent="0.45">
      <c r="C1310"/>
    </row>
    <row r="1311" spans="3:3" x14ac:dyDescent="0.45">
      <c r="C1311"/>
    </row>
    <row r="1312" spans="3:3" x14ac:dyDescent="0.45">
      <c r="C1312"/>
    </row>
    <row r="1313" spans="3:3" x14ac:dyDescent="0.45">
      <c r="C1313"/>
    </row>
    <row r="1314" spans="3:3" x14ac:dyDescent="0.45">
      <c r="C1314"/>
    </row>
    <row r="1315" spans="3:3" x14ac:dyDescent="0.45">
      <c r="C1315"/>
    </row>
    <row r="1316" spans="3:3" x14ac:dyDescent="0.45">
      <c r="C1316"/>
    </row>
    <row r="1317" spans="3:3" x14ac:dyDescent="0.45">
      <c r="C1317"/>
    </row>
    <row r="1318" spans="3:3" x14ac:dyDescent="0.45">
      <c r="C1318"/>
    </row>
    <row r="1319" spans="3:3" x14ac:dyDescent="0.45">
      <c r="C1319"/>
    </row>
    <row r="1320" spans="3:3" x14ac:dyDescent="0.45">
      <c r="C1320"/>
    </row>
    <row r="1321" spans="3:3" x14ac:dyDescent="0.45">
      <c r="C1321"/>
    </row>
    <row r="1322" spans="3:3" x14ac:dyDescent="0.45">
      <c r="C1322"/>
    </row>
    <row r="1323" spans="3:3" x14ac:dyDescent="0.45">
      <c r="C1323"/>
    </row>
    <row r="1324" spans="3:3" x14ac:dyDescent="0.45">
      <c r="C1324"/>
    </row>
    <row r="1325" spans="3:3" x14ac:dyDescent="0.45">
      <c r="C1325"/>
    </row>
    <row r="1326" spans="3:3" x14ac:dyDescent="0.45">
      <c r="C1326"/>
    </row>
    <row r="1327" spans="3:3" x14ac:dyDescent="0.45">
      <c r="C1327"/>
    </row>
    <row r="1328" spans="3:3" x14ac:dyDescent="0.45">
      <c r="C1328"/>
    </row>
    <row r="1329" spans="3:3" x14ac:dyDescent="0.45">
      <c r="C1329"/>
    </row>
    <row r="1330" spans="3:3" x14ac:dyDescent="0.45">
      <c r="C1330"/>
    </row>
    <row r="1331" spans="3:3" x14ac:dyDescent="0.45">
      <c r="C1331"/>
    </row>
    <row r="1332" spans="3:3" x14ac:dyDescent="0.45">
      <c r="C1332"/>
    </row>
    <row r="1333" spans="3:3" x14ac:dyDescent="0.45">
      <c r="C1333"/>
    </row>
    <row r="1334" spans="3:3" x14ac:dyDescent="0.45">
      <c r="C1334"/>
    </row>
    <row r="1335" spans="3:3" x14ac:dyDescent="0.45">
      <c r="C1335"/>
    </row>
    <row r="1336" spans="3:3" x14ac:dyDescent="0.45">
      <c r="C1336"/>
    </row>
    <row r="1337" spans="3:3" x14ac:dyDescent="0.45">
      <c r="C1337"/>
    </row>
    <row r="1338" spans="3:3" x14ac:dyDescent="0.45">
      <c r="C1338"/>
    </row>
    <row r="1339" spans="3:3" x14ac:dyDescent="0.45">
      <c r="C1339"/>
    </row>
    <row r="1340" spans="3:3" x14ac:dyDescent="0.45">
      <c r="C1340"/>
    </row>
    <row r="1341" spans="3:3" x14ac:dyDescent="0.45">
      <c r="C1341"/>
    </row>
    <row r="1342" spans="3:3" x14ac:dyDescent="0.45">
      <c r="C1342"/>
    </row>
    <row r="1343" spans="3:3" x14ac:dyDescent="0.45">
      <c r="C1343"/>
    </row>
    <row r="1344" spans="3:3" x14ac:dyDescent="0.45">
      <c r="C1344"/>
    </row>
    <row r="1345" spans="3:3" x14ac:dyDescent="0.45">
      <c r="C1345"/>
    </row>
    <row r="1346" spans="3:3" x14ac:dyDescent="0.45">
      <c r="C1346"/>
    </row>
    <row r="1347" spans="3:3" x14ac:dyDescent="0.45">
      <c r="C1347"/>
    </row>
    <row r="1348" spans="3:3" x14ac:dyDescent="0.45">
      <c r="C1348"/>
    </row>
    <row r="1349" spans="3:3" x14ac:dyDescent="0.45">
      <c r="C1349"/>
    </row>
    <row r="1350" spans="3:3" x14ac:dyDescent="0.45">
      <c r="C1350"/>
    </row>
    <row r="1351" spans="3:3" x14ac:dyDescent="0.45">
      <c r="C1351"/>
    </row>
    <row r="1352" spans="3:3" x14ac:dyDescent="0.45">
      <c r="C1352"/>
    </row>
    <row r="1353" spans="3:3" x14ac:dyDescent="0.45">
      <c r="C1353"/>
    </row>
    <row r="1354" spans="3:3" x14ac:dyDescent="0.45">
      <c r="C1354"/>
    </row>
    <row r="1355" spans="3:3" x14ac:dyDescent="0.45">
      <c r="C1355"/>
    </row>
    <row r="1356" spans="3:3" x14ac:dyDescent="0.45">
      <c r="C1356"/>
    </row>
    <row r="1357" spans="3:3" x14ac:dyDescent="0.45">
      <c r="C1357"/>
    </row>
    <row r="1358" spans="3:3" x14ac:dyDescent="0.45">
      <c r="C1358"/>
    </row>
    <row r="1359" spans="3:3" x14ac:dyDescent="0.45">
      <c r="C1359"/>
    </row>
    <row r="1360" spans="3:3" x14ac:dyDescent="0.45">
      <c r="C1360"/>
    </row>
    <row r="1361" spans="3:3" x14ac:dyDescent="0.45">
      <c r="C1361"/>
    </row>
    <row r="1362" spans="3:3" x14ac:dyDescent="0.45">
      <c r="C1362"/>
    </row>
    <row r="1363" spans="3:3" x14ac:dyDescent="0.45">
      <c r="C1363"/>
    </row>
    <row r="1364" spans="3:3" x14ac:dyDescent="0.45">
      <c r="C1364"/>
    </row>
    <row r="1365" spans="3:3" x14ac:dyDescent="0.45">
      <c r="C1365"/>
    </row>
    <row r="1366" spans="3:3" x14ac:dyDescent="0.45">
      <c r="C1366"/>
    </row>
    <row r="1367" spans="3:3" x14ac:dyDescent="0.45">
      <c r="C1367"/>
    </row>
    <row r="1368" spans="3:3" x14ac:dyDescent="0.45">
      <c r="C1368"/>
    </row>
    <row r="1369" spans="3:3" x14ac:dyDescent="0.45">
      <c r="C1369"/>
    </row>
    <row r="1370" spans="3:3" x14ac:dyDescent="0.45">
      <c r="C1370"/>
    </row>
    <row r="1371" spans="3:3" x14ac:dyDescent="0.45">
      <c r="C1371"/>
    </row>
    <row r="1372" spans="3:3" x14ac:dyDescent="0.45">
      <c r="C1372"/>
    </row>
    <row r="1373" spans="3:3" x14ac:dyDescent="0.45">
      <c r="C1373"/>
    </row>
    <row r="1374" spans="3:3" x14ac:dyDescent="0.45">
      <c r="C1374"/>
    </row>
    <row r="1375" spans="3:3" x14ac:dyDescent="0.45">
      <c r="C1375"/>
    </row>
    <row r="1376" spans="3:3" x14ac:dyDescent="0.45">
      <c r="C1376"/>
    </row>
    <row r="1377" spans="3:3" x14ac:dyDescent="0.45">
      <c r="C1377"/>
    </row>
    <row r="1378" spans="3:3" x14ac:dyDescent="0.45">
      <c r="C1378"/>
    </row>
    <row r="1379" spans="3:3" x14ac:dyDescent="0.45">
      <c r="C1379"/>
    </row>
    <row r="1380" spans="3:3" x14ac:dyDescent="0.45">
      <c r="C1380"/>
    </row>
    <row r="1381" spans="3:3" x14ac:dyDescent="0.45">
      <c r="C1381"/>
    </row>
    <row r="1382" spans="3:3" x14ac:dyDescent="0.45">
      <c r="C1382"/>
    </row>
    <row r="1383" spans="3:3" x14ac:dyDescent="0.45">
      <c r="C1383"/>
    </row>
    <row r="1384" spans="3:3" x14ac:dyDescent="0.45">
      <c r="C1384"/>
    </row>
    <row r="1385" spans="3:3" x14ac:dyDescent="0.45">
      <c r="C1385"/>
    </row>
    <row r="1386" spans="3:3" x14ac:dyDescent="0.45">
      <c r="C1386"/>
    </row>
    <row r="1387" spans="3:3" x14ac:dyDescent="0.45">
      <c r="C1387"/>
    </row>
    <row r="1388" spans="3:3" x14ac:dyDescent="0.45">
      <c r="C1388"/>
    </row>
    <row r="1389" spans="3:3" x14ac:dyDescent="0.45">
      <c r="C1389"/>
    </row>
    <row r="1390" spans="3:3" x14ac:dyDescent="0.45">
      <c r="C1390"/>
    </row>
    <row r="1391" spans="3:3" x14ac:dyDescent="0.45">
      <c r="C1391"/>
    </row>
    <row r="1392" spans="3:3" x14ac:dyDescent="0.45">
      <c r="C1392"/>
    </row>
    <row r="1393" spans="3:3" x14ac:dyDescent="0.45">
      <c r="C1393"/>
    </row>
    <row r="1394" spans="3:3" x14ac:dyDescent="0.45">
      <c r="C1394"/>
    </row>
    <row r="1395" spans="3:3" x14ac:dyDescent="0.45">
      <c r="C1395"/>
    </row>
    <row r="1396" spans="3:3" x14ac:dyDescent="0.45">
      <c r="C1396"/>
    </row>
    <row r="1397" spans="3:3" x14ac:dyDescent="0.45">
      <c r="C1397"/>
    </row>
    <row r="1398" spans="3:3" x14ac:dyDescent="0.45">
      <c r="C1398"/>
    </row>
    <row r="1399" spans="3:3" x14ac:dyDescent="0.45">
      <c r="C1399"/>
    </row>
    <row r="1400" spans="3:3" x14ac:dyDescent="0.45">
      <c r="C1400"/>
    </row>
    <row r="1401" spans="3:3" x14ac:dyDescent="0.45">
      <c r="C1401"/>
    </row>
    <row r="1402" spans="3:3" x14ac:dyDescent="0.45">
      <c r="C1402"/>
    </row>
    <row r="1403" spans="3:3" x14ac:dyDescent="0.45">
      <c r="C1403"/>
    </row>
    <row r="1404" spans="3:3" x14ac:dyDescent="0.45">
      <c r="C1404"/>
    </row>
    <row r="1405" spans="3:3" x14ac:dyDescent="0.45">
      <c r="C1405"/>
    </row>
    <row r="1406" spans="3:3" x14ac:dyDescent="0.45">
      <c r="C1406"/>
    </row>
    <row r="1407" spans="3:3" x14ac:dyDescent="0.45">
      <c r="C1407"/>
    </row>
    <row r="1408" spans="3:3" x14ac:dyDescent="0.45">
      <c r="C1408"/>
    </row>
    <row r="1409" spans="3:3" x14ac:dyDescent="0.45">
      <c r="C1409"/>
    </row>
    <row r="1410" spans="3:3" x14ac:dyDescent="0.45">
      <c r="C1410"/>
    </row>
    <row r="1411" spans="3:3" x14ac:dyDescent="0.45">
      <c r="C1411"/>
    </row>
    <row r="1412" spans="3:3" x14ac:dyDescent="0.45">
      <c r="C1412"/>
    </row>
    <row r="1413" spans="3:3" x14ac:dyDescent="0.45">
      <c r="C1413"/>
    </row>
    <row r="1414" spans="3:3" x14ac:dyDescent="0.45">
      <c r="C1414"/>
    </row>
    <row r="1415" spans="3:3" x14ac:dyDescent="0.45">
      <c r="C1415"/>
    </row>
    <row r="1416" spans="3:3" x14ac:dyDescent="0.45">
      <c r="C1416"/>
    </row>
    <row r="1417" spans="3:3" x14ac:dyDescent="0.45">
      <c r="C1417"/>
    </row>
    <row r="1418" spans="3:3" x14ac:dyDescent="0.45">
      <c r="C1418"/>
    </row>
    <row r="1419" spans="3:3" x14ac:dyDescent="0.45">
      <c r="C1419"/>
    </row>
    <row r="1420" spans="3:3" x14ac:dyDescent="0.45">
      <c r="C1420"/>
    </row>
    <row r="1421" spans="3:3" x14ac:dyDescent="0.45">
      <c r="C1421"/>
    </row>
    <row r="1422" spans="3:3" x14ac:dyDescent="0.45">
      <c r="C1422"/>
    </row>
    <row r="1423" spans="3:3" x14ac:dyDescent="0.45">
      <c r="C1423"/>
    </row>
    <row r="1424" spans="3:3" x14ac:dyDescent="0.45">
      <c r="C1424"/>
    </row>
    <row r="1425" spans="3:3" x14ac:dyDescent="0.45">
      <c r="C1425"/>
    </row>
    <row r="1426" spans="3:3" x14ac:dyDescent="0.45">
      <c r="C1426"/>
    </row>
    <row r="1427" spans="3:3" x14ac:dyDescent="0.45">
      <c r="C1427"/>
    </row>
    <row r="1428" spans="3:3" x14ac:dyDescent="0.45">
      <c r="C1428"/>
    </row>
    <row r="1429" spans="3:3" x14ac:dyDescent="0.45">
      <c r="C1429"/>
    </row>
    <row r="1430" spans="3:3" x14ac:dyDescent="0.45">
      <c r="C1430"/>
    </row>
    <row r="1431" spans="3:3" x14ac:dyDescent="0.45">
      <c r="C1431"/>
    </row>
    <row r="1432" spans="3:3" x14ac:dyDescent="0.45">
      <c r="C1432"/>
    </row>
    <row r="1433" spans="3:3" x14ac:dyDescent="0.45">
      <c r="C1433"/>
    </row>
    <row r="1434" spans="3:3" x14ac:dyDescent="0.45">
      <c r="C1434"/>
    </row>
    <row r="1435" spans="3:3" x14ac:dyDescent="0.45">
      <c r="C1435"/>
    </row>
    <row r="1436" spans="3:3" x14ac:dyDescent="0.45">
      <c r="C1436"/>
    </row>
    <row r="1437" spans="3:3" x14ac:dyDescent="0.45">
      <c r="C1437"/>
    </row>
    <row r="1438" spans="3:3" x14ac:dyDescent="0.45">
      <c r="C1438"/>
    </row>
    <row r="1439" spans="3:3" x14ac:dyDescent="0.45">
      <c r="C1439"/>
    </row>
    <row r="1440" spans="3:3" x14ac:dyDescent="0.45">
      <c r="C1440"/>
    </row>
    <row r="1441" spans="3:3" x14ac:dyDescent="0.45">
      <c r="C1441"/>
    </row>
    <row r="1442" spans="3:3" x14ac:dyDescent="0.45">
      <c r="C1442"/>
    </row>
    <row r="1443" spans="3:3" x14ac:dyDescent="0.45">
      <c r="C1443"/>
    </row>
    <row r="1444" spans="3:3" x14ac:dyDescent="0.45">
      <c r="C1444"/>
    </row>
    <row r="1445" spans="3:3" x14ac:dyDescent="0.45">
      <c r="C1445"/>
    </row>
    <row r="1446" spans="3:3" x14ac:dyDescent="0.45">
      <c r="C1446"/>
    </row>
    <row r="1447" spans="3:3" x14ac:dyDescent="0.45">
      <c r="C1447"/>
    </row>
    <row r="1448" spans="3:3" x14ac:dyDescent="0.45">
      <c r="C1448"/>
    </row>
    <row r="1449" spans="3:3" x14ac:dyDescent="0.45">
      <c r="C1449"/>
    </row>
    <row r="1450" spans="3:3" x14ac:dyDescent="0.45">
      <c r="C1450"/>
    </row>
    <row r="1451" spans="3:3" x14ac:dyDescent="0.45">
      <c r="C1451"/>
    </row>
    <row r="1452" spans="3:3" x14ac:dyDescent="0.45">
      <c r="C1452"/>
    </row>
    <row r="1453" spans="3:3" x14ac:dyDescent="0.45">
      <c r="C1453"/>
    </row>
    <row r="1454" spans="3:3" x14ac:dyDescent="0.45">
      <c r="C1454"/>
    </row>
    <row r="1455" spans="3:3" x14ac:dyDescent="0.45">
      <c r="C1455"/>
    </row>
    <row r="1456" spans="3:3" x14ac:dyDescent="0.45">
      <c r="C1456"/>
    </row>
    <row r="1457" spans="3:3" x14ac:dyDescent="0.45">
      <c r="C1457"/>
    </row>
    <row r="1458" spans="3:3" x14ac:dyDescent="0.45">
      <c r="C1458"/>
    </row>
    <row r="1459" spans="3:3" x14ac:dyDescent="0.45">
      <c r="C1459"/>
    </row>
    <row r="1460" spans="3:3" x14ac:dyDescent="0.45">
      <c r="C1460"/>
    </row>
    <row r="1461" spans="3:3" x14ac:dyDescent="0.45">
      <c r="C1461"/>
    </row>
    <row r="1462" spans="3:3" x14ac:dyDescent="0.45">
      <c r="C1462"/>
    </row>
    <row r="1463" spans="3:3" x14ac:dyDescent="0.45">
      <c r="C1463"/>
    </row>
    <row r="1464" spans="3:3" x14ac:dyDescent="0.45">
      <c r="C1464"/>
    </row>
    <row r="1465" spans="3:3" x14ac:dyDescent="0.45">
      <c r="C1465"/>
    </row>
    <row r="1466" spans="3:3" x14ac:dyDescent="0.45">
      <c r="C1466"/>
    </row>
    <row r="1467" spans="3:3" x14ac:dyDescent="0.45">
      <c r="C1467"/>
    </row>
    <row r="1468" spans="3:3" x14ac:dyDescent="0.45">
      <c r="C1468"/>
    </row>
    <row r="1469" spans="3:3" x14ac:dyDescent="0.45">
      <c r="C1469"/>
    </row>
    <row r="1470" spans="3:3" x14ac:dyDescent="0.45">
      <c r="C1470"/>
    </row>
    <row r="1471" spans="3:3" x14ac:dyDescent="0.45">
      <c r="C1471"/>
    </row>
    <row r="1472" spans="3:3" x14ac:dyDescent="0.45">
      <c r="C1472"/>
    </row>
    <row r="1473" spans="3:3" x14ac:dyDescent="0.45">
      <c r="C1473"/>
    </row>
    <row r="1474" spans="3:3" x14ac:dyDescent="0.45">
      <c r="C1474"/>
    </row>
    <row r="1475" spans="3:3" x14ac:dyDescent="0.45">
      <c r="C1475"/>
    </row>
    <row r="1476" spans="3:3" x14ac:dyDescent="0.45">
      <c r="C1476"/>
    </row>
    <row r="1477" spans="3:3" x14ac:dyDescent="0.45">
      <c r="C1477"/>
    </row>
    <row r="1478" spans="3:3" x14ac:dyDescent="0.45">
      <c r="C1478"/>
    </row>
    <row r="1479" spans="3:3" x14ac:dyDescent="0.45">
      <c r="C1479"/>
    </row>
    <row r="1480" spans="3:3" x14ac:dyDescent="0.45">
      <c r="C1480"/>
    </row>
    <row r="1481" spans="3:3" x14ac:dyDescent="0.45">
      <c r="C1481"/>
    </row>
    <row r="1482" spans="3:3" x14ac:dyDescent="0.45">
      <c r="C1482"/>
    </row>
    <row r="1483" spans="3:3" x14ac:dyDescent="0.45">
      <c r="C1483"/>
    </row>
    <row r="1484" spans="3:3" x14ac:dyDescent="0.45">
      <c r="C1484"/>
    </row>
    <row r="1485" spans="3:3" x14ac:dyDescent="0.45">
      <c r="C1485"/>
    </row>
    <row r="1486" spans="3:3" x14ac:dyDescent="0.45">
      <c r="C1486"/>
    </row>
    <row r="1487" spans="3:3" x14ac:dyDescent="0.45">
      <c r="C1487"/>
    </row>
    <row r="1488" spans="3:3" x14ac:dyDescent="0.45">
      <c r="C1488"/>
    </row>
    <row r="1489" spans="3:3" x14ac:dyDescent="0.45">
      <c r="C1489"/>
    </row>
    <row r="1490" spans="3:3" x14ac:dyDescent="0.45">
      <c r="C1490"/>
    </row>
    <row r="1491" spans="3:3" x14ac:dyDescent="0.45">
      <c r="C1491"/>
    </row>
    <row r="1492" spans="3:3" x14ac:dyDescent="0.45">
      <c r="C1492"/>
    </row>
    <row r="1493" spans="3:3" x14ac:dyDescent="0.45">
      <c r="C1493"/>
    </row>
    <row r="1494" spans="3:3" x14ac:dyDescent="0.45">
      <c r="C1494"/>
    </row>
    <row r="1495" spans="3:3" x14ac:dyDescent="0.45">
      <c r="C1495"/>
    </row>
    <row r="1496" spans="3:3" x14ac:dyDescent="0.45">
      <c r="C1496"/>
    </row>
    <row r="1497" spans="3:3" x14ac:dyDescent="0.45">
      <c r="C1497"/>
    </row>
    <row r="1498" spans="3:3" x14ac:dyDescent="0.45">
      <c r="C1498"/>
    </row>
    <row r="1499" spans="3:3" x14ac:dyDescent="0.45">
      <c r="C1499"/>
    </row>
    <row r="1500" spans="3:3" x14ac:dyDescent="0.45">
      <c r="C1500"/>
    </row>
    <row r="1501" spans="3:3" x14ac:dyDescent="0.45">
      <c r="C1501"/>
    </row>
    <row r="1502" spans="3:3" x14ac:dyDescent="0.45">
      <c r="C1502"/>
    </row>
    <row r="1503" spans="3:3" x14ac:dyDescent="0.45">
      <c r="C1503"/>
    </row>
    <row r="1504" spans="3:3" x14ac:dyDescent="0.45">
      <c r="C1504"/>
    </row>
    <row r="1505" spans="3:3" x14ac:dyDescent="0.45">
      <c r="C1505"/>
    </row>
    <row r="1506" spans="3:3" x14ac:dyDescent="0.45">
      <c r="C1506"/>
    </row>
    <row r="1507" spans="3:3" x14ac:dyDescent="0.45">
      <c r="C1507"/>
    </row>
    <row r="1508" spans="3:3" x14ac:dyDescent="0.45">
      <c r="C1508"/>
    </row>
    <row r="1509" spans="3:3" x14ac:dyDescent="0.45">
      <c r="C1509"/>
    </row>
    <row r="1510" spans="3:3" x14ac:dyDescent="0.45">
      <c r="C1510"/>
    </row>
    <row r="1511" spans="3:3" x14ac:dyDescent="0.45">
      <c r="C1511"/>
    </row>
    <row r="1512" spans="3:3" x14ac:dyDescent="0.45">
      <c r="C1512"/>
    </row>
    <row r="1513" spans="3:3" x14ac:dyDescent="0.45">
      <c r="C1513"/>
    </row>
    <row r="1514" spans="3:3" x14ac:dyDescent="0.45">
      <c r="C1514"/>
    </row>
    <row r="1515" spans="3:3" x14ac:dyDescent="0.45">
      <c r="C1515"/>
    </row>
    <row r="1516" spans="3:3" x14ac:dyDescent="0.45">
      <c r="C1516"/>
    </row>
    <row r="1517" spans="3:3" x14ac:dyDescent="0.45">
      <c r="C1517"/>
    </row>
    <row r="1518" spans="3:3" x14ac:dyDescent="0.45">
      <c r="C1518"/>
    </row>
    <row r="1519" spans="3:3" x14ac:dyDescent="0.45">
      <c r="C1519"/>
    </row>
    <row r="1520" spans="3:3" x14ac:dyDescent="0.45">
      <c r="C1520"/>
    </row>
    <row r="1521" spans="3:3" x14ac:dyDescent="0.45">
      <c r="C1521"/>
    </row>
    <row r="1522" spans="3:3" x14ac:dyDescent="0.45">
      <c r="C1522"/>
    </row>
    <row r="1523" spans="3:3" x14ac:dyDescent="0.45">
      <c r="C1523"/>
    </row>
    <row r="1524" spans="3:3" x14ac:dyDescent="0.45">
      <c r="C1524"/>
    </row>
    <row r="1525" spans="3:3" x14ac:dyDescent="0.45">
      <c r="C1525"/>
    </row>
    <row r="1526" spans="3:3" x14ac:dyDescent="0.45">
      <c r="C1526"/>
    </row>
    <row r="1527" spans="3:3" x14ac:dyDescent="0.45">
      <c r="C1527"/>
    </row>
    <row r="1528" spans="3:3" x14ac:dyDescent="0.45">
      <c r="C1528"/>
    </row>
    <row r="1529" spans="3:3" x14ac:dyDescent="0.45">
      <c r="C1529"/>
    </row>
    <row r="1530" spans="3:3" x14ac:dyDescent="0.45">
      <c r="C1530"/>
    </row>
    <row r="1531" spans="3:3" x14ac:dyDescent="0.45">
      <c r="C1531"/>
    </row>
    <row r="1532" spans="3:3" x14ac:dyDescent="0.45">
      <c r="C1532"/>
    </row>
    <row r="1533" spans="3:3" x14ac:dyDescent="0.45">
      <c r="C1533"/>
    </row>
    <row r="1534" spans="3:3" x14ac:dyDescent="0.45">
      <c r="C1534"/>
    </row>
    <row r="1535" spans="3:3" x14ac:dyDescent="0.45">
      <c r="C1535"/>
    </row>
    <row r="1536" spans="3:3" x14ac:dyDescent="0.45">
      <c r="C1536"/>
    </row>
    <row r="1537" spans="3:3" x14ac:dyDescent="0.45">
      <c r="C1537"/>
    </row>
    <row r="1538" spans="3:3" x14ac:dyDescent="0.45">
      <c r="C1538"/>
    </row>
    <row r="1539" spans="3:3" x14ac:dyDescent="0.45">
      <c r="C1539"/>
    </row>
    <row r="1540" spans="3:3" x14ac:dyDescent="0.45">
      <c r="C1540"/>
    </row>
    <row r="1541" spans="3:3" x14ac:dyDescent="0.45">
      <c r="C1541"/>
    </row>
    <row r="1542" spans="3:3" x14ac:dyDescent="0.45">
      <c r="C1542"/>
    </row>
    <row r="1543" spans="3:3" x14ac:dyDescent="0.45">
      <c r="C1543"/>
    </row>
    <row r="1544" spans="3:3" x14ac:dyDescent="0.45">
      <c r="C1544"/>
    </row>
    <row r="1545" spans="3:3" x14ac:dyDescent="0.45">
      <c r="C1545"/>
    </row>
    <row r="1546" spans="3:3" x14ac:dyDescent="0.45">
      <c r="C1546"/>
    </row>
    <row r="1547" spans="3:3" x14ac:dyDescent="0.45">
      <c r="C1547"/>
    </row>
    <row r="1548" spans="3:3" x14ac:dyDescent="0.45">
      <c r="C1548"/>
    </row>
    <row r="1549" spans="3:3" x14ac:dyDescent="0.45">
      <c r="C1549"/>
    </row>
    <row r="1550" spans="3:3" x14ac:dyDescent="0.45">
      <c r="C1550"/>
    </row>
    <row r="1551" spans="3:3" x14ac:dyDescent="0.45">
      <c r="C1551"/>
    </row>
    <row r="1552" spans="3:3" x14ac:dyDescent="0.45">
      <c r="C1552"/>
    </row>
    <row r="1553" spans="3:3" x14ac:dyDescent="0.45">
      <c r="C1553"/>
    </row>
    <row r="1554" spans="3:3" x14ac:dyDescent="0.45">
      <c r="C1554"/>
    </row>
    <row r="1555" spans="3:3" x14ac:dyDescent="0.45">
      <c r="C1555"/>
    </row>
    <row r="1556" spans="3:3" x14ac:dyDescent="0.45">
      <c r="C1556"/>
    </row>
    <row r="1557" spans="3:3" x14ac:dyDescent="0.45">
      <c r="C1557"/>
    </row>
    <row r="1558" spans="3:3" x14ac:dyDescent="0.45">
      <c r="C1558"/>
    </row>
    <row r="1559" spans="3:3" x14ac:dyDescent="0.45">
      <c r="C1559"/>
    </row>
    <row r="1560" spans="3:3" x14ac:dyDescent="0.45">
      <c r="C1560"/>
    </row>
    <row r="1561" spans="3:3" x14ac:dyDescent="0.45">
      <c r="C1561"/>
    </row>
    <row r="1562" spans="3:3" x14ac:dyDescent="0.45">
      <c r="C1562"/>
    </row>
    <row r="1563" spans="3:3" x14ac:dyDescent="0.45">
      <c r="C1563"/>
    </row>
    <row r="1564" spans="3:3" x14ac:dyDescent="0.45">
      <c r="C1564"/>
    </row>
    <row r="1565" spans="3:3" x14ac:dyDescent="0.45">
      <c r="C1565"/>
    </row>
    <row r="1566" spans="3:3" x14ac:dyDescent="0.45">
      <c r="C1566"/>
    </row>
    <row r="1567" spans="3:3" x14ac:dyDescent="0.45">
      <c r="C1567"/>
    </row>
    <row r="1568" spans="3:3" x14ac:dyDescent="0.45">
      <c r="C1568"/>
    </row>
    <row r="1569" spans="3:3" x14ac:dyDescent="0.45">
      <c r="C1569"/>
    </row>
    <row r="1570" spans="3:3" x14ac:dyDescent="0.45">
      <c r="C1570"/>
    </row>
    <row r="1571" spans="3:3" x14ac:dyDescent="0.45">
      <c r="C1571"/>
    </row>
    <row r="1572" spans="3:3" x14ac:dyDescent="0.45">
      <c r="C1572"/>
    </row>
    <row r="1573" spans="3:3" x14ac:dyDescent="0.45">
      <c r="C1573"/>
    </row>
    <row r="1574" spans="3:3" x14ac:dyDescent="0.45">
      <c r="C1574"/>
    </row>
    <row r="1575" spans="3:3" x14ac:dyDescent="0.45">
      <c r="C1575"/>
    </row>
    <row r="1576" spans="3:3" x14ac:dyDescent="0.45">
      <c r="C1576"/>
    </row>
    <row r="1577" spans="3:3" x14ac:dyDescent="0.45">
      <c r="C1577"/>
    </row>
    <row r="1578" spans="3:3" x14ac:dyDescent="0.45">
      <c r="C1578"/>
    </row>
    <row r="1579" spans="3:3" x14ac:dyDescent="0.45">
      <c r="C1579"/>
    </row>
    <row r="1580" spans="3:3" x14ac:dyDescent="0.45">
      <c r="C1580"/>
    </row>
    <row r="1581" spans="3:3" x14ac:dyDescent="0.45">
      <c r="C1581"/>
    </row>
    <row r="1582" spans="3:3" x14ac:dyDescent="0.45">
      <c r="C1582"/>
    </row>
    <row r="1583" spans="3:3" x14ac:dyDescent="0.45">
      <c r="C1583"/>
    </row>
    <row r="1584" spans="3:3" x14ac:dyDescent="0.45">
      <c r="C1584"/>
    </row>
    <row r="1585" spans="3:3" x14ac:dyDescent="0.45">
      <c r="C1585"/>
    </row>
    <row r="1586" spans="3:3" x14ac:dyDescent="0.45">
      <c r="C1586"/>
    </row>
    <row r="1587" spans="3:3" x14ac:dyDescent="0.45">
      <c r="C1587"/>
    </row>
    <row r="1588" spans="3:3" x14ac:dyDescent="0.45">
      <c r="C1588"/>
    </row>
    <row r="1589" spans="3:3" x14ac:dyDescent="0.45">
      <c r="C1589"/>
    </row>
    <row r="1590" spans="3:3" x14ac:dyDescent="0.45">
      <c r="C1590"/>
    </row>
    <row r="1591" spans="3:3" x14ac:dyDescent="0.45">
      <c r="C1591"/>
    </row>
    <row r="1592" spans="3:3" x14ac:dyDescent="0.45">
      <c r="C1592"/>
    </row>
    <row r="1593" spans="3:3" x14ac:dyDescent="0.45">
      <c r="C1593"/>
    </row>
    <row r="1594" spans="3:3" x14ac:dyDescent="0.45">
      <c r="C1594"/>
    </row>
    <row r="1595" spans="3:3" x14ac:dyDescent="0.45">
      <c r="C1595"/>
    </row>
    <row r="1596" spans="3:3" x14ac:dyDescent="0.45">
      <c r="C1596"/>
    </row>
    <row r="1597" spans="3:3" x14ac:dyDescent="0.45">
      <c r="C1597"/>
    </row>
    <row r="1598" spans="3:3" x14ac:dyDescent="0.45">
      <c r="C1598"/>
    </row>
    <row r="1599" spans="3:3" x14ac:dyDescent="0.45">
      <c r="C1599"/>
    </row>
    <row r="1600" spans="3:3" x14ac:dyDescent="0.45">
      <c r="C1600"/>
    </row>
    <row r="1601" spans="3:3" x14ac:dyDescent="0.45">
      <c r="C1601"/>
    </row>
    <row r="1602" spans="3:3" x14ac:dyDescent="0.45">
      <c r="C1602"/>
    </row>
    <row r="1603" spans="3:3" x14ac:dyDescent="0.45">
      <c r="C1603"/>
    </row>
    <row r="1604" spans="3:3" x14ac:dyDescent="0.45">
      <c r="C1604"/>
    </row>
    <row r="1605" spans="3:3" x14ac:dyDescent="0.45">
      <c r="C1605"/>
    </row>
    <row r="1606" spans="3:3" x14ac:dyDescent="0.45">
      <c r="C1606"/>
    </row>
    <row r="1607" spans="3:3" x14ac:dyDescent="0.45">
      <c r="C1607"/>
    </row>
    <row r="1608" spans="3:3" x14ac:dyDescent="0.45">
      <c r="C1608"/>
    </row>
    <row r="1609" spans="3:3" x14ac:dyDescent="0.45">
      <c r="C1609"/>
    </row>
    <row r="1610" spans="3:3" x14ac:dyDescent="0.45">
      <c r="C1610"/>
    </row>
    <row r="1611" spans="3:3" x14ac:dyDescent="0.45">
      <c r="C1611"/>
    </row>
    <row r="1612" spans="3:3" x14ac:dyDescent="0.45">
      <c r="C1612"/>
    </row>
    <row r="1613" spans="3:3" x14ac:dyDescent="0.45">
      <c r="C1613"/>
    </row>
    <row r="1614" spans="3:3" x14ac:dyDescent="0.45">
      <c r="C1614"/>
    </row>
    <row r="1615" spans="3:3" x14ac:dyDescent="0.45">
      <c r="C1615"/>
    </row>
    <row r="1616" spans="3:3" x14ac:dyDescent="0.45">
      <c r="C1616"/>
    </row>
    <row r="1617" spans="3:3" x14ac:dyDescent="0.45">
      <c r="C1617"/>
    </row>
    <row r="1618" spans="3:3" x14ac:dyDescent="0.45">
      <c r="C1618"/>
    </row>
    <row r="1619" spans="3:3" x14ac:dyDescent="0.45">
      <c r="C1619"/>
    </row>
    <row r="1620" spans="3:3" x14ac:dyDescent="0.45">
      <c r="C1620"/>
    </row>
    <row r="1621" spans="3:3" x14ac:dyDescent="0.45">
      <c r="C1621"/>
    </row>
    <row r="1622" spans="3:3" x14ac:dyDescent="0.45">
      <c r="C1622"/>
    </row>
    <row r="1623" spans="3:3" x14ac:dyDescent="0.45">
      <c r="C1623"/>
    </row>
    <row r="1624" spans="3:3" x14ac:dyDescent="0.45">
      <c r="C1624"/>
    </row>
    <row r="1625" spans="3:3" x14ac:dyDescent="0.45">
      <c r="C1625"/>
    </row>
    <row r="1626" spans="3:3" x14ac:dyDescent="0.45">
      <c r="C1626"/>
    </row>
    <row r="1627" spans="3:3" x14ac:dyDescent="0.45">
      <c r="C1627"/>
    </row>
    <row r="1628" spans="3:3" x14ac:dyDescent="0.45">
      <c r="C1628"/>
    </row>
    <row r="1629" spans="3:3" x14ac:dyDescent="0.45">
      <c r="C1629"/>
    </row>
    <row r="1630" spans="3:3" x14ac:dyDescent="0.45">
      <c r="C1630"/>
    </row>
    <row r="1631" spans="3:3" x14ac:dyDescent="0.45">
      <c r="C1631"/>
    </row>
    <row r="1632" spans="3:3" x14ac:dyDescent="0.45">
      <c r="C1632"/>
    </row>
    <row r="1633" spans="3:3" x14ac:dyDescent="0.45">
      <c r="C1633"/>
    </row>
    <row r="1634" spans="3:3" x14ac:dyDescent="0.45">
      <c r="C1634"/>
    </row>
    <row r="1635" spans="3:3" x14ac:dyDescent="0.45">
      <c r="C1635"/>
    </row>
    <row r="1636" spans="3:3" x14ac:dyDescent="0.45">
      <c r="C1636"/>
    </row>
    <row r="1637" spans="3:3" x14ac:dyDescent="0.45">
      <c r="C1637"/>
    </row>
    <row r="1638" spans="3:3" x14ac:dyDescent="0.45">
      <c r="C1638"/>
    </row>
    <row r="1639" spans="3:3" x14ac:dyDescent="0.45">
      <c r="C1639"/>
    </row>
    <row r="1640" spans="3:3" x14ac:dyDescent="0.45">
      <c r="C1640"/>
    </row>
    <row r="1641" spans="3:3" x14ac:dyDescent="0.45">
      <c r="C1641"/>
    </row>
    <row r="1642" spans="3:3" x14ac:dyDescent="0.45">
      <c r="C1642"/>
    </row>
    <row r="1643" spans="3:3" x14ac:dyDescent="0.45">
      <c r="C1643"/>
    </row>
    <row r="1644" spans="3:3" x14ac:dyDescent="0.45">
      <c r="C1644"/>
    </row>
    <row r="1645" spans="3:3" x14ac:dyDescent="0.45">
      <c r="C1645"/>
    </row>
    <row r="1646" spans="3:3" x14ac:dyDescent="0.45">
      <c r="C1646"/>
    </row>
    <row r="1647" spans="3:3" x14ac:dyDescent="0.45">
      <c r="C1647"/>
    </row>
    <row r="1648" spans="3:3" x14ac:dyDescent="0.45">
      <c r="C1648"/>
    </row>
    <row r="1649" spans="3:3" x14ac:dyDescent="0.45">
      <c r="C1649"/>
    </row>
    <row r="1650" spans="3:3" x14ac:dyDescent="0.45">
      <c r="C1650"/>
    </row>
    <row r="1651" spans="3:3" x14ac:dyDescent="0.45">
      <c r="C1651"/>
    </row>
    <row r="1652" spans="3:3" x14ac:dyDescent="0.45">
      <c r="C1652"/>
    </row>
    <row r="1653" spans="3:3" x14ac:dyDescent="0.45">
      <c r="C1653"/>
    </row>
    <row r="1654" spans="3:3" x14ac:dyDescent="0.45">
      <c r="C1654"/>
    </row>
    <row r="1655" spans="3:3" x14ac:dyDescent="0.45">
      <c r="C1655"/>
    </row>
    <row r="1656" spans="3:3" x14ac:dyDescent="0.45">
      <c r="C1656"/>
    </row>
    <row r="1657" spans="3:3" x14ac:dyDescent="0.45">
      <c r="C1657"/>
    </row>
    <row r="1658" spans="3:3" x14ac:dyDescent="0.45">
      <c r="C1658"/>
    </row>
    <row r="1659" spans="3:3" x14ac:dyDescent="0.45">
      <c r="C1659"/>
    </row>
    <row r="1660" spans="3:3" x14ac:dyDescent="0.45">
      <c r="C1660"/>
    </row>
    <row r="1661" spans="3:3" x14ac:dyDescent="0.45">
      <c r="C1661"/>
    </row>
    <row r="1662" spans="3:3" x14ac:dyDescent="0.45">
      <c r="C1662"/>
    </row>
    <row r="1663" spans="3:3" x14ac:dyDescent="0.45">
      <c r="C1663"/>
    </row>
    <row r="1664" spans="3:3" x14ac:dyDescent="0.45">
      <c r="C1664"/>
    </row>
    <row r="1665" spans="3:3" x14ac:dyDescent="0.45">
      <c r="C1665"/>
    </row>
    <row r="1666" spans="3:3" x14ac:dyDescent="0.45">
      <c r="C1666"/>
    </row>
    <row r="1667" spans="3:3" x14ac:dyDescent="0.45">
      <c r="C1667"/>
    </row>
    <row r="1668" spans="3:3" x14ac:dyDescent="0.45">
      <c r="C1668"/>
    </row>
    <row r="1669" spans="3:3" x14ac:dyDescent="0.45">
      <c r="C1669"/>
    </row>
    <row r="1670" spans="3:3" x14ac:dyDescent="0.45">
      <c r="C1670"/>
    </row>
    <row r="1671" spans="3:3" x14ac:dyDescent="0.45">
      <c r="C1671"/>
    </row>
    <row r="1672" spans="3:3" x14ac:dyDescent="0.45">
      <c r="C1672"/>
    </row>
    <row r="1673" spans="3:3" x14ac:dyDescent="0.45">
      <c r="C1673"/>
    </row>
    <row r="1674" spans="3:3" x14ac:dyDescent="0.45">
      <c r="C1674"/>
    </row>
    <row r="1675" spans="3:3" x14ac:dyDescent="0.45">
      <c r="C1675"/>
    </row>
    <row r="1676" spans="3:3" x14ac:dyDescent="0.45">
      <c r="C1676"/>
    </row>
    <row r="1677" spans="3:3" x14ac:dyDescent="0.45">
      <c r="C1677"/>
    </row>
    <row r="1678" spans="3:3" x14ac:dyDescent="0.45">
      <c r="C1678"/>
    </row>
    <row r="1679" spans="3:3" x14ac:dyDescent="0.45">
      <c r="C1679"/>
    </row>
    <row r="1680" spans="3:3" x14ac:dyDescent="0.45">
      <c r="C1680"/>
    </row>
    <row r="1681" spans="3:3" x14ac:dyDescent="0.45">
      <c r="C1681"/>
    </row>
    <row r="1682" spans="3:3" x14ac:dyDescent="0.45">
      <c r="C1682"/>
    </row>
    <row r="1683" spans="3:3" x14ac:dyDescent="0.45">
      <c r="C1683"/>
    </row>
    <row r="1684" spans="3:3" x14ac:dyDescent="0.45">
      <c r="C1684"/>
    </row>
    <row r="1685" spans="3:3" x14ac:dyDescent="0.45">
      <c r="C1685"/>
    </row>
    <row r="1686" spans="3:3" x14ac:dyDescent="0.45">
      <c r="C1686"/>
    </row>
    <row r="1687" spans="3:3" x14ac:dyDescent="0.45">
      <c r="C1687"/>
    </row>
    <row r="1688" spans="3:3" x14ac:dyDescent="0.45">
      <c r="C1688"/>
    </row>
    <row r="1689" spans="3:3" x14ac:dyDescent="0.45">
      <c r="C1689"/>
    </row>
    <row r="1690" spans="3:3" x14ac:dyDescent="0.45">
      <c r="C1690"/>
    </row>
    <row r="1691" spans="3:3" x14ac:dyDescent="0.45">
      <c r="C1691"/>
    </row>
    <row r="1692" spans="3:3" x14ac:dyDescent="0.45">
      <c r="C1692"/>
    </row>
    <row r="1693" spans="3:3" x14ac:dyDescent="0.45">
      <c r="C1693"/>
    </row>
    <row r="1694" spans="3:3" x14ac:dyDescent="0.45">
      <c r="C1694"/>
    </row>
    <row r="1695" spans="3:3" x14ac:dyDescent="0.45">
      <c r="C1695"/>
    </row>
    <row r="1696" spans="3:3" x14ac:dyDescent="0.45">
      <c r="C1696"/>
    </row>
    <row r="1697" spans="3:3" x14ac:dyDescent="0.45">
      <c r="C1697"/>
    </row>
    <row r="1698" spans="3:3" x14ac:dyDescent="0.45">
      <c r="C1698"/>
    </row>
    <row r="1699" spans="3:3" x14ac:dyDescent="0.45">
      <c r="C1699"/>
    </row>
    <row r="1700" spans="3:3" x14ac:dyDescent="0.45">
      <c r="C1700"/>
    </row>
    <row r="1701" spans="3:3" x14ac:dyDescent="0.45">
      <c r="C1701"/>
    </row>
    <row r="1702" spans="3:3" x14ac:dyDescent="0.45">
      <c r="C1702"/>
    </row>
    <row r="1703" spans="3:3" x14ac:dyDescent="0.45">
      <c r="C1703"/>
    </row>
    <row r="1704" spans="3:3" x14ac:dyDescent="0.45">
      <c r="C1704"/>
    </row>
    <row r="1705" spans="3:3" x14ac:dyDescent="0.45">
      <c r="C1705"/>
    </row>
    <row r="1706" spans="3:3" x14ac:dyDescent="0.45">
      <c r="C1706"/>
    </row>
    <row r="1707" spans="3:3" x14ac:dyDescent="0.45">
      <c r="C1707"/>
    </row>
    <row r="1708" spans="3:3" x14ac:dyDescent="0.45">
      <c r="C1708"/>
    </row>
    <row r="1709" spans="3:3" x14ac:dyDescent="0.45">
      <c r="C1709"/>
    </row>
    <row r="1710" spans="3:3" x14ac:dyDescent="0.45">
      <c r="C1710"/>
    </row>
    <row r="1711" spans="3:3" x14ac:dyDescent="0.45">
      <c r="C1711"/>
    </row>
    <row r="1712" spans="3:3" x14ac:dyDescent="0.45">
      <c r="C1712"/>
    </row>
    <row r="1713" spans="3:3" x14ac:dyDescent="0.45">
      <c r="C1713"/>
    </row>
    <row r="1714" spans="3:3" x14ac:dyDescent="0.45">
      <c r="C1714"/>
    </row>
    <row r="1715" spans="3:3" x14ac:dyDescent="0.45">
      <c r="C1715"/>
    </row>
    <row r="1716" spans="3:3" x14ac:dyDescent="0.45">
      <c r="C1716"/>
    </row>
    <row r="1717" spans="3:3" x14ac:dyDescent="0.45">
      <c r="C1717"/>
    </row>
    <row r="1718" spans="3:3" x14ac:dyDescent="0.45">
      <c r="C1718"/>
    </row>
    <row r="1719" spans="3:3" x14ac:dyDescent="0.45">
      <c r="C1719"/>
    </row>
    <row r="1720" spans="3:3" x14ac:dyDescent="0.45">
      <c r="C1720"/>
    </row>
    <row r="1721" spans="3:3" x14ac:dyDescent="0.45">
      <c r="C1721"/>
    </row>
    <row r="1722" spans="3:3" x14ac:dyDescent="0.45">
      <c r="C1722"/>
    </row>
    <row r="1723" spans="3:3" x14ac:dyDescent="0.45">
      <c r="C1723"/>
    </row>
    <row r="1724" spans="3:3" x14ac:dyDescent="0.45">
      <c r="C1724"/>
    </row>
    <row r="1725" spans="3:3" x14ac:dyDescent="0.45">
      <c r="C1725"/>
    </row>
    <row r="1726" spans="3:3" x14ac:dyDescent="0.45">
      <c r="C1726"/>
    </row>
    <row r="1727" spans="3:3" x14ac:dyDescent="0.45">
      <c r="C1727"/>
    </row>
    <row r="1728" spans="3:3" x14ac:dyDescent="0.45">
      <c r="C1728"/>
    </row>
    <row r="1729" spans="3:3" x14ac:dyDescent="0.45">
      <c r="C1729"/>
    </row>
    <row r="1730" spans="3:3" x14ac:dyDescent="0.45">
      <c r="C1730"/>
    </row>
    <row r="1731" spans="3:3" x14ac:dyDescent="0.45">
      <c r="C1731"/>
    </row>
    <row r="1732" spans="3:3" x14ac:dyDescent="0.45">
      <c r="C1732"/>
    </row>
    <row r="1733" spans="3:3" x14ac:dyDescent="0.45">
      <c r="C1733"/>
    </row>
    <row r="1734" spans="3:3" x14ac:dyDescent="0.45">
      <c r="C1734"/>
    </row>
    <row r="1735" spans="3:3" x14ac:dyDescent="0.45">
      <c r="C1735"/>
    </row>
    <row r="1736" spans="3:3" x14ac:dyDescent="0.45">
      <c r="C1736"/>
    </row>
    <row r="1737" spans="3:3" x14ac:dyDescent="0.45">
      <c r="C1737"/>
    </row>
    <row r="1738" spans="3:3" x14ac:dyDescent="0.45">
      <c r="C1738"/>
    </row>
    <row r="1739" spans="3:3" x14ac:dyDescent="0.45">
      <c r="C1739"/>
    </row>
    <row r="1740" spans="3:3" x14ac:dyDescent="0.45">
      <c r="C1740"/>
    </row>
    <row r="1741" spans="3:3" x14ac:dyDescent="0.45">
      <c r="C1741"/>
    </row>
    <row r="1742" spans="3:3" x14ac:dyDescent="0.45">
      <c r="C1742"/>
    </row>
    <row r="1743" spans="3:3" x14ac:dyDescent="0.45">
      <c r="C1743"/>
    </row>
    <row r="1744" spans="3:3" x14ac:dyDescent="0.45">
      <c r="C1744"/>
    </row>
    <row r="1745" spans="3:3" x14ac:dyDescent="0.45">
      <c r="C1745"/>
    </row>
    <row r="1746" spans="3:3" x14ac:dyDescent="0.45">
      <c r="C1746"/>
    </row>
    <row r="1747" spans="3:3" x14ac:dyDescent="0.45">
      <c r="C1747"/>
    </row>
    <row r="1748" spans="3:3" x14ac:dyDescent="0.45">
      <c r="C1748"/>
    </row>
    <row r="1749" spans="3:3" x14ac:dyDescent="0.45">
      <c r="C1749"/>
    </row>
    <row r="1750" spans="3:3" x14ac:dyDescent="0.45">
      <c r="C1750"/>
    </row>
    <row r="1751" spans="3:3" x14ac:dyDescent="0.45">
      <c r="C1751"/>
    </row>
    <row r="1752" spans="3:3" x14ac:dyDescent="0.45">
      <c r="C1752"/>
    </row>
    <row r="1753" spans="3:3" x14ac:dyDescent="0.45">
      <c r="C1753"/>
    </row>
    <row r="1754" spans="3:3" x14ac:dyDescent="0.45">
      <c r="C1754"/>
    </row>
    <row r="1755" spans="3:3" x14ac:dyDescent="0.45">
      <c r="C1755"/>
    </row>
    <row r="1756" spans="3:3" x14ac:dyDescent="0.45">
      <c r="C1756"/>
    </row>
    <row r="1757" spans="3:3" x14ac:dyDescent="0.45">
      <c r="C1757"/>
    </row>
    <row r="1758" spans="3:3" x14ac:dyDescent="0.45">
      <c r="C1758"/>
    </row>
    <row r="1759" spans="3:3" x14ac:dyDescent="0.45">
      <c r="C1759"/>
    </row>
    <row r="1760" spans="3:3" x14ac:dyDescent="0.45">
      <c r="C1760"/>
    </row>
    <row r="1761" spans="3:3" x14ac:dyDescent="0.45">
      <c r="C1761"/>
    </row>
    <row r="1762" spans="3:3" x14ac:dyDescent="0.45">
      <c r="C1762"/>
    </row>
    <row r="1763" spans="3:3" x14ac:dyDescent="0.45">
      <c r="C1763"/>
    </row>
    <row r="1764" spans="3:3" x14ac:dyDescent="0.45">
      <c r="C1764"/>
    </row>
    <row r="1765" spans="3:3" x14ac:dyDescent="0.45">
      <c r="C1765"/>
    </row>
    <row r="1766" spans="3:3" x14ac:dyDescent="0.45">
      <c r="C1766"/>
    </row>
    <row r="1767" spans="3:3" x14ac:dyDescent="0.45">
      <c r="C1767"/>
    </row>
    <row r="1768" spans="3:3" x14ac:dyDescent="0.45">
      <c r="C1768"/>
    </row>
    <row r="1769" spans="3:3" x14ac:dyDescent="0.45">
      <c r="C1769"/>
    </row>
    <row r="1770" spans="3:3" x14ac:dyDescent="0.45">
      <c r="C1770"/>
    </row>
    <row r="1771" spans="3:3" x14ac:dyDescent="0.45">
      <c r="C1771"/>
    </row>
    <row r="1772" spans="3:3" x14ac:dyDescent="0.45">
      <c r="C1772"/>
    </row>
    <row r="1773" spans="3:3" x14ac:dyDescent="0.45">
      <c r="C1773"/>
    </row>
    <row r="1774" spans="3:3" x14ac:dyDescent="0.45">
      <c r="C1774"/>
    </row>
    <row r="1775" spans="3:3" x14ac:dyDescent="0.45">
      <c r="C1775"/>
    </row>
    <row r="1776" spans="3:3" x14ac:dyDescent="0.45">
      <c r="C1776"/>
    </row>
    <row r="1777" spans="3:3" x14ac:dyDescent="0.45">
      <c r="C1777"/>
    </row>
    <row r="1778" spans="3:3" x14ac:dyDescent="0.45">
      <c r="C1778"/>
    </row>
    <row r="1779" spans="3:3" x14ac:dyDescent="0.45">
      <c r="C1779"/>
    </row>
    <row r="1780" spans="3:3" x14ac:dyDescent="0.45">
      <c r="C1780"/>
    </row>
    <row r="1781" spans="3:3" x14ac:dyDescent="0.45">
      <c r="C1781"/>
    </row>
    <row r="1782" spans="3:3" x14ac:dyDescent="0.45">
      <c r="C1782"/>
    </row>
    <row r="1783" spans="3:3" x14ac:dyDescent="0.45">
      <c r="C1783"/>
    </row>
    <row r="1784" spans="3:3" x14ac:dyDescent="0.45">
      <c r="C1784"/>
    </row>
    <row r="1785" spans="3:3" x14ac:dyDescent="0.45">
      <c r="C1785"/>
    </row>
    <row r="1786" spans="3:3" x14ac:dyDescent="0.45">
      <c r="C1786"/>
    </row>
    <row r="1787" spans="3:3" x14ac:dyDescent="0.45">
      <c r="C1787"/>
    </row>
    <row r="1788" spans="3:3" x14ac:dyDescent="0.45">
      <c r="C1788"/>
    </row>
    <row r="1789" spans="3:3" x14ac:dyDescent="0.45">
      <c r="C1789"/>
    </row>
    <row r="1790" spans="3:3" x14ac:dyDescent="0.45">
      <c r="C1790"/>
    </row>
    <row r="1791" spans="3:3" x14ac:dyDescent="0.45">
      <c r="C1791"/>
    </row>
    <row r="1792" spans="3:3" x14ac:dyDescent="0.45">
      <c r="C1792"/>
    </row>
    <row r="1793" spans="3:3" x14ac:dyDescent="0.45">
      <c r="C1793"/>
    </row>
    <row r="1794" spans="3:3" x14ac:dyDescent="0.45">
      <c r="C1794"/>
    </row>
    <row r="1795" spans="3:3" x14ac:dyDescent="0.45">
      <c r="C1795"/>
    </row>
    <row r="1796" spans="3:3" x14ac:dyDescent="0.45">
      <c r="C1796"/>
    </row>
    <row r="1797" spans="3:3" x14ac:dyDescent="0.45">
      <c r="C1797"/>
    </row>
    <row r="1798" spans="3:3" x14ac:dyDescent="0.45">
      <c r="C1798"/>
    </row>
    <row r="1799" spans="3:3" x14ac:dyDescent="0.45">
      <c r="C1799"/>
    </row>
    <row r="1800" spans="3:3" x14ac:dyDescent="0.45">
      <c r="C1800"/>
    </row>
    <row r="1801" spans="3:3" x14ac:dyDescent="0.45">
      <c r="C1801"/>
    </row>
    <row r="1802" spans="3:3" x14ac:dyDescent="0.45">
      <c r="C1802"/>
    </row>
    <row r="1803" spans="3:3" x14ac:dyDescent="0.45">
      <c r="C1803"/>
    </row>
    <row r="1804" spans="3:3" x14ac:dyDescent="0.45">
      <c r="C1804"/>
    </row>
    <row r="1805" spans="3:3" x14ac:dyDescent="0.45">
      <c r="C1805"/>
    </row>
    <row r="1806" spans="3:3" x14ac:dyDescent="0.45">
      <c r="C1806"/>
    </row>
    <row r="1807" spans="3:3" x14ac:dyDescent="0.45">
      <c r="C1807"/>
    </row>
    <row r="1808" spans="3:3" x14ac:dyDescent="0.45">
      <c r="C1808"/>
    </row>
    <row r="1809" spans="3:3" x14ac:dyDescent="0.45">
      <c r="C1809"/>
    </row>
    <row r="1810" spans="3:3" x14ac:dyDescent="0.45">
      <c r="C1810"/>
    </row>
    <row r="1811" spans="3:3" x14ac:dyDescent="0.45">
      <c r="C1811"/>
    </row>
    <row r="1812" spans="3:3" x14ac:dyDescent="0.45">
      <c r="C1812"/>
    </row>
    <row r="1813" spans="3:3" x14ac:dyDescent="0.45">
      <c r="C1813"/>
    </row>
    <row r="1814" spans="3:3" x14ac:dyDescent="0.45">
      <c r="C1814"/>
    </row>
    <row r="1815" spans="3:3" x14ac:dyDescent="0.45">
      <c r="C1815"/>
    </row>
    <row r="1816" spans="3:3" x14ac:dyDescent="0.45">
      <c r="C1816"/>
    </row>
    <row r="1817" spans="3:3" x14ac:dyDescent="0.45">
      <c r="C1817"/>
    </row>
    <row r="1818" spans="3:3" x14ac:dyDescent="0.45">
      <c r="C1818"/>
    </row>
    <row r="1819" spans="3:3" x14ac:dyDescent="0.45">
      <c r="C1819"/>
    </row>
    <row r="1820" spans="3:3" x14ac:dyDescent="0.45">
      <c r="C1820"/>
    </row>
    <row r="1821" spans="3:3" x14ac:dyDescent="0.45">
      <c r="C1821"/>
    </row>
    <row r="1822" spans="3:3" x14ac:dyDescent="0.45">
      <c r="C1822"/>
    </row>
    <row r="1823" spans="3:3" x14ac:dyDescent="0.45">
      <c r="C1823"/>
    </row>
    <row r="1824" spans="3:3" x14ac:dyDescent="0.45">
      <c r="C1824"/>
    </row>
    <row r="1825" spans="3:3" x14ac:dyDescent="0.45">
      <c r="C1825"/>
    </row>
    <row r="1826" spans="3:3" x14ac:dyDescent="0.45">
      <c r="C1826"/>
    </row>
    <row r="1827" spans="3:3" x14ac:dyDescent="0.45">
      <c r="C1827"/>
    </row>
    <row r="1828" spans="3:3" x14ac:dyDescent="0.45">
      <c r="C1828"/>
    </row>
    <row r="1829" spans="3:3" x14ac:dyDescent="0.45">
      <c r="C1829"/>
    </row>
    <row r="1830" spans="3:3" x14ac:dyDescent="0.45">
      <c r="C1830"/>
    </row>
    <row r="1831" spans="3:3" x14ac:dyDescent="0.45">
      <c r="C1831"/>
    </row>
    <row r="1832" spans="3:3" x14ac:dyDescent="0.45">
      <c r="C1832"/>
    </row>
    <row r="1833" spans="3:3" x14ac:dyDescent="0.45">
      <c r="C1833"/>
    </row>
    <row r="1834" spans="3:3" x14ac:dyDescent="0.45">
      <c r="C1834"/>
    </row>
    <row r="1835" spans="3:3" x14ac:dyDescent="0.45">
      <c r="C1835"/>
    </row>
    <row r="1836" spans="3:3" x14ac:dyDescent="0.45">
      <c r="C1836"/>
    </row>
    <row r="1837" spans="3:3" x14ac:dyDescent="0.45">
      <c r="C1837"/>
    </row>
    <row r="1838" spans="3:3" x14ac:dyDescent="0.45">
      <c r="C1838"/>
    </row>
    <row r="1839" spans="3:3" x14ac:dyDescent="0.45">
      <c r="C1839"/>
    </row>
    <row r="1840" spans="3:3" x14ac:dyDescent="0.45">
      <c r="C1840"/>
    </row>
    <row r="1841" spans="3:3" x14ac:dyDescent="0.45">
      <c r="C1841"/>
    </row>
    <row r="1842" spans="3:3" x14ac:dyDescent="0.45">
      <c r="C1842"/>
    </row>
    <row r="1843" spans="3:3" x14ac:dyDescent="0.45">
      <c r="C1843"/>
    </row>
    <row r="1844" spans="3:3" x14ac:dyDescent="0.45">
      <c r="C1844"/>
    </row>
    <row r="1845" spans="3:3" x14ac:dyDescent="0.45">
      <c r="C1845"/>
    </row>
    <row r="1846" spans="3:3" x14ac:dyDescent="0.45">
      <c r="C1846"/>
    </row>
    <row r="1847" spans="3:3" x14ac:dyDescent="0.45">
      <c r="C1847"/>
    </row>
    <row r="1848" spans="3:3" x14ac:dyDescent="0.45">
      <c r="C1848"/>
    </row>
    <row r="1849" spans="3:3" x14ac:dyDescent="0.45">
      <c r="C1849"/>
    </row>
    <row r="1850" spans="3:3" x14ac:dyDescent="0.45">
      <c r="C1850"/>
    </row>
    <row r="1851" spans="3:3" x14ac:dyDescent="0.45">
      <c r="C1851"/>
    </row>
    <row r="1852" spans="3:3" x14ac:dyDescent="0.45">
      <c r="C1852"/>
    </row>
    <row r="1853" spans="3:3" x14ac:dyDescent="0.45">
      <c r="C1853"/>
    </row>
    <row r="1854" spans="3:3" x14ac:dyDescent="0.45">
      <c r="C1854"/>
    </row>
    <row r="1855" spans="3:3" x14ac:dyDescent="0.45">
      <c r="C1855"/>
    </row>
    <row r="1856" spans="3:3" x14ac:dyDescent="0.45">
      <c r="C1856"/>
    </row>
    <row r="1857" spans="3:3" x14ac:dyDescent="0.45">
      <c r="C1857"/>
    </row>
    <row r="1858" spans="3:3" x14ac:dyDescent="0.45">
      <c r="C1858"/>
    </row>
    <row r="1859" spans="3:3" x14ac:dyDescent="0.45">
      <c r="C1859"/>
    </row>
    <row r="1860" spans="3:3" x14ac:dyDescent="0.45">
      <c r="C1860"/>
    </row>
    <row r="1861" spans="3:3" x14ac:dyDescent="0.45">
      <c r="C1861"/>
    </row>
    <row r="1862" spans="3:3" x14ac:dyDescent="0.45">
      <c r="C1862"/>
    </row>
    <row r="1863" spans="3:3" x14ac:dyDescent="0.45">
      <c r="C1863"/>
    </row>
    <row r="1864" spans="3:3" x14ac:dyDescent="0.45">
      <c r="C1864"/>
    </row>
    <row r="1865" spans="3:3" x14ac:dyDescent="0.45">
      <c r="C1865"/>
    </row>
    <row r="1866" spans="3:3" x14ac:dyDescent="0.45">
      <c r="C1866"/>
    </row>
    <row r="1867" spans="3:3" x14ac:dyDescent="0.45">
      <c r="C1867"/>
    </row>
    <row r="1868" spans="3:3" x14ac:dyDescent="0.45">
      <c r="C1868"/>
    </row>
    <row r="1869" spans="3:3" x14ac:dyDescent="0.45">
      <c r="C1869"/>
    </row>
    <row r="1870" spans="3:3" x14ac:dyDescent="0.45">
      <c r="C1870"/>
    </row>
    <row r="1871" spans="3:3" x14ac:dyDescent="0.45">
      <c r="C1871"/>
    </row>
    <row r="1872" spans="3:3" x14ac:dyDescent="0.45">
      <c r="C1872"/>
    </row>
    <row r="1873" spans="3:3" x14ac:dyDescent="0.45">
      <c r="C1873"/>
    </row>
    <row r="1874" spans="3:3" x14ac:dyDescent="0.45">
      <c r="C1874"/>
    </row>
    <row r="1875" spans="3:3" x14ac:dyDescent="0.45">
      <c r="C1875"/>
    </row>
    <row r="1876" spans="3:3" x14ac:dyDescent="0.45">
      <c r="C1876"/>
    </row>
    <row r="1877" spans="3:3" x14ac:dyDescent="0.45">
      <c r="C1877"/>
    </row>
    <row r="1878" spans="3:3" x14ac:dyDescent="0.45">
      <c r="C1878"/>
    </row>
    <row r="1879" spans="3:3" x14ac:dyDescent="0.45">
      <c r="C1879"/>
    </row>
    <row r="1880" spans="3:3" x14ac:dyDescent="0.45">
      <c r="C1880"/>
    </row>
    <row r="1881" spans="3:3" x14ac:dyDescent="0.45">
      <c r="C1881"/>
    </row>
    <row r="1882" spans="3:3" x14ac:dyDescent="0.45">
      <c r="C1882"/>
    </row>
    <row r="1883" spans="3:3" x14ac:dyDescent="0.45">
      <c r="C1883"/>
    </row>
    <row r="1884" spans="3:3" x14ac:dyDescent="0.45">
      <c r="C1884"/>
    </row>
    <row r="1885" spans="3:3" x14ac:dyDescent="0.45">
      <c r="C1885"/>
    </row>
    <row r="1886" spans="3:3" x14ac:dyDescent="0.45">
      <c r="C1886"/>
    </row>
    <row r="1887" spans="3:3" x14ac:dyDescent="0.45">
      <c r="C1887"/>
    </row>
    <row r="1888" spans="3:3" x14ac:dyDescent="0.45">
      <c r="C1888"/>
    </row>
    <row r="1889" spans="3:3" x14ac:dyDescent="0.45">
      <c r="C1889"/>
    </row>
    <row r="1890" spans="3:3" x14ac:dyDescent="0.45">
      <c r="C1890"/>
    </row>
    <row r="1891" spans="3:3" x14ac:dyDescent="0.45">
      <c r="C1891"/>
    </row>
    <row r="1892" spans="3:3" x14ac:dyDescent="0.45">
      <c r="C1892"/>
    </row>
    <row r="1893" spans="3:3" x14ac:dyDescent="0.45">
      <c r="C1893"/>
    </row>
    <row r="1894" spans="3:3" x14ac:dyDescent="0.45">
      <c r="C1894"/>
    </row>
    <row r="1895" spans="3:3" x14ac:dyDescent="0.45">
      <c r="C1895"/>
    </row>
    <row r="1896" spans="3:3" x14ac:dyDescent="0.45">
      <c r="C1896"/>
    </row>
    <row r="1897" spans="3:3" x14ac:dyDescent="0.45">
      <c r="C1897"/>
    </row>
    <row r="1898" spans="3:3" x14ac:dyDescent="0.45">
      <c r="C1898"/>
    </row>
    <row r="1899" spans="3:3" x14ac:dyDescent="0.45">
      <c r="C1899"/>
    </row>
    <row r="1900" spans="3:3" x14ac:dyDescent="0.45">
      <c r="C1900"/>
    </row>
    <row r="1901" spans="3:3" x14ac:dyDescent="0.45">
      <c r="C1901"/>
    </row>
    <row r="1902" spans="3:3" x14ac:dyDescent="0.45">
      <c r="C1902"/>
    </row>
    <row r="1903" spans="3:3" x14ac:dyDescent="0.45">
      <c r="C1903"/>
    </row>
    <row r="1904" spans="3:3" x14ac:dyDescent="0.45">
      <c r="C1904"/>
    </row>
    <row r="1905" spans="3:3" x14ac:dyDescent="0.45">
      <c r="C1905"/>
    </row>
    <row r="1906" spans="3:3" x14ac:dyDescent="0.45">
      <c r="C1906"/>
    </row>
    <row r="1907" spans="3:3" x14ac:dyDescent="0.45">
      <c r="C1907"/>
    </row>
    <row r="1908" spans="3:3" x14ac:dyDescent="0.45">
      <c r="C1908"/>
    </row>
    <row r="1909" spans="3:3" x14ac:dyDescent="0.45">
      <c r="C1909"/>
    </row>
    <row r="1910" spans="3:3" x14ac:dyDescent="0.45">
      <c r="C1910"/>
    </row>
    <row r="1911" spans="3:3" x14ac:dyDescent="0.45">
      <c r="C1911"/>
    </row>
    <row r="1912" spans="3:3" x14ac:dyDescent="0.45">
      <c r="C1912"/>
    </row>
    <row r="1913" spans="3:3" x14ac:dyDescent="0.45">
      <c r="C1913"/>
    </row>
    <row r="1914" spans="3:3" x14ac:dyDescent="0.45">
      <c r="C1914"/>
    </row>
    <row r="1915" spans="3:3" x14ac:dyDescent="0.45">
      <c r="C1915"/>
    </row>
    <row r="1916" spans="3:3" x14ac:dyDescent="0.45">
      <c r="C1916"/>
    </row>
    <row r="1917" spans="3:3" x14ac:dyDescent="0.45">
      <c r="C1917"/>
    </row>
    <row r="1918" spans="3:3" x14ac:dyDescent="0.45">
      <c r="C1918"/>
    </row>
    <row r="1919" spans="3:3" x14ac:dyDescent="0.45">
      <c r="C1919"/>
    </row>
    <row r="1920" spans="3:3" x14ac:dyDescent="0.45">
      <c r="C1920"/>
    </row>
    <row r="1921" spans="3:3" x14ac:dyDescent="0.45">
      <c r="C1921"/>
    </row>
    <row r="1922" spans="3:3" x14ac:dyDescent="0.45">
      <c r="C1922"/>
    </row>
    <row r="1923" spans="3:3" x14ac:dyDescent="0.45">
      <c r="C1923"/>
    </row>
    <row r="1924" spans="3:3" x14ac:dyDescent="0.45">
      <c r="C1924"/>
    </row>
    <row r="1925" spans="3:3" x14ac:dyDescent="0.45">
      <c r="C1925"/>
    </row>
    <row r="1926" spans="3:3" x14ac:dyDescent="0.45">
      <c r="C1926"/>
    </row>
    <row r="1927" spans="3:3" x14ac:dyDescent="0.45">
      <c r="C1927"/>
    </row>
    <row r="1928" spans="3:3" x14ac:dyDescent="0.45">
      <c r="C1928"/>
    </row>
    <row r="1929" spans="3:3" x14ac:dyDescent="0.45">
      <c r="C1929"/>
    </row>
    <row r="1930" spans="3:3" x14ac:dyDescent="0.45">
      <c r="C1930"/>
    </row>
    <row r="1931" spans="3:3" x14ac:dyDescent="0.45">
      <c r="C1931"/>
    </row>
    <row r="1932" spans="3:3" x14ac:dyDescent="0.45">
      <c r="C1932"/>
    </row>
    <row r="1933" spans="3:3" x14ac:dyDescent="0.45">
      <c r="C1933"/>
    </row>
    <row r="1934" spans="3:3" x14ac:dyDescent="0.45">
      <c r="C1934"/>
    </row>
    <row r="1935" spans="3:3" x14ac:dyDescent="0.45">
      <c r="C1935"/>
    </row>
    <row r="1936" spans="3:3" x14ac:dyDescent="0.45">
      <c r="C1936"/>
    </row>
    <row r="1937" spans="3:3" x14ac:dyDescent="0.45">
      <c r="C1937"/>
    </row>
    <row r="1938" spans="3:3" x14ac:dyDescent="0.45">
      <c r="C1938"/>
    </row>
    <row r="1939" spans="3:3" x14ac:dyDescent="0.45">
      <c r="C1939"/>
    </row>
    <row r="1940" spans="3:3" x14ac:dyDescent="0.45">
      <c r="C1940"/>
    </row>
    <row r="1941" spans="3:3" x14ac:dyDescent="0.45">
      <c r="C1941"/>
    </row>
    <row r="1942" spans="3:3" x14ac:dyDescent="0.45">
      <c r="C1942"/>
    </row>
    <row r="1943" spans="3:3" x14ac:dyDescent="0.45">
      <c r="C1943"/>
    </row>
    <row r="1944" spans="3:3" x14ac:dyDescent="0.45">
      <c r="C1944"/>
    </row>
    <row r="1945" spans="3:3" x14ac:dyDescent="0.45">
      <c r="C1945"/>
    </row>
    <row r="1946" spans="3:3" x14ac:dyDescent="0.45">
      <c r="C1946"/>
    </row>
    <row r="1947" spans="3:3" x14ac:dyDescent="0.45">
      <c r="C1947"/>
    </row>
    <row r="1948" spans="3:3" x14ac:dyDescent="0.45">
      <c r="C1948"/>
    </row>
    <row r="1949" spans="3:3" x14ac:dyDescent="0.45">
      <c r="C1949"/>
    </row>
    <row r="1950" spans="3:3" x14ac:dyDescent="0.45">
      <c r="C1950"/>
    </row>
    <row r="1951" spans="3:3" x14ac:dyDescent="0.45">
      <c r="C1951"/>
    </row>
    <row r="1952" spans="3:3" x14ac:dyDescent="0.45">
      <c r="C1952"/>
    </row>
    <row r="1953" spans="3:3" x14ac:dyDescent="0.45">
      <c r="C1953"/>
    </row>
    <row r="1954" spans="3:3" x14ac:dyDescent="0.45">
      <c r="C1954"/>
    </row>
    <row r="1955" spans="3:3" x14ac:dyDescent="0.45">
      <c r="C1955"/>
    </row>
    <row r="1956" spans="3:3" x14ac:dyDescent="0.45">
      <c r="C1956"/>
    </row>
    <row r="1957" spans="3:3" x14ac:dyDescent="0.45">
      <c r="C1957"/>
    </row>
    <row r="1958" spans="3:3" x14ac:dyDescent="0.45">
      <c r="C1958"/>
    </row>
    <row r="1959" spans="3:3" x14ac:dyDescent="0.45">
      <c r="C1959"/>
    </row>
    <row r="1960" spans="3:3" x14ac:dyDescent="0.45">
      <c r="C1960"/>
    </row>
    <row r="1961" spans="3:3" x14ac:dyDescent="0.45">
      <c r="C1961"/>
    </row>
    <row r="1962" spans="3:3" x14ac:dyDescent="0.45">
      <c r="C1962"/>
    </row>
    <row r="1963" spans="3:3" x14ac:dyDescent="0.45">
      <c r="C1963"/>
    </row>
    <row r="1964" spans="3:3" x14ac:dyDescent="0.45">
      <c r="C1964"/>
    </row>
    <row r="1965" spans="3:3" x14ac:dyDescent="0.45">
      <c r="C1965"/>
    </row>
    <row r="1966" spans="3:3" x14ac:dyDescent="0.45">
      <c r="C1966"/>
    </row>
    <row r="1967" spans="3:3" x14ac:dyDescent="0.45">
      <c r="C1967"/>
    </row>
    <row r="1968" spans="3:3" x14ac:dyDescent="0.45">
      <c r="C1968"/>
    </row>
    <row r="1969" spans="3:3" x14ac:dyDescent="0.45">
      <c r="C1969"/>
    </row>
    <row r="1970" spans="3:3" x14ac:dyDescent="0.45">
      <c r="C1970"/>
    </row>
    <row r="1971" spans="3:3" x14ac:dyDescent="0.45">
      <c r="C1971"/>
    </row>
    <row r="1972" spans="3:3" x14ac:dyDescent="0.45">
      <c r="C1972"/>
    </row>
    <row r="1973" spans="3:3" x14ac:dyDescent="0.45">
      <c r="C1973"/>
    </row>
    <row r="1974" spans="3:3" x14ac:dyDescent="0.45">
      <c r="C1974"/>
    </row>
    <row r="1975" spans="3:3" x14ac:dyDescent="0.45">
      <c r="C1975"/>
    </row>
    <row r="1976" spans="3:3" x14ac:dyDescent="0.45">
      <c r="C1976"/>
    </row>
    <row r="1977" spans="3:3" x14ac:dyDescent="0.45">
      <c r="C1977"/>
    </row>
    <row r="1978" spans="3:3" x14ac:dyDescent="0.45">
      <c r="C1978"/>
    </row>
    <row r="1979" spans="3:3" x14ac:dyDescent="0.45">
      <c r="C1979"/>
    </row>
    <row r="1980" spans="3:3" x14ac:dyDescent="0.45">
      <c r="C1980"/>
    </row>
    <row r="1981" spans="3:3" x14ac:dyDescent="0.45">
      <c r="C1981"/>
    </row>
    <row r="1982" spans="3:3" x14ac:dyDescent="0.45">
      <c r="C1982"/>
    </row>
    <row r="1983" spans="3:3" x14ac:dyDescent="0.45">
      <c r="C1983"/>
    </row>
    <row r="1984" spans="3:3" x14ac:dyDescent="0.45">
      <c r="C1984"/>
    </row>
    <row r="1985" spans="3:3" x14ac:dyDescent="0.45">
      <c r="C1985"/>
    </row>
    <row r="1986" spans="3:3" x14ac:dyDescent="0.45">
      <c r="C1986"/>
    </row>
  </sheetData>
  <sortState ref="C6:C1986">
    <sortCondition ref="C6"/>
  </sortState>
  <mergeCells count="1">
    <mergeCell ref="B2:C2"/>
  </mergeCells>
  <phoneticPr fontId="11"/>
  <pageMargins left="0.7" right="0.7" top="0.75" bottom="0.75" header="0.3" footer="0.3"/>
  <pageSetup paperSize="9"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H20"/>
  <sheetViews>
    <sheetView workbookViewId="0">
      <selection activeCell="C20" sqref="C20"/>
    </sheetView>
  </sheetViews>
  <sheetFormatPr defaultColWidth="9" defaultRowHeight="18.75" x14ac:dyDescent="0.45"/>
  <cols>
    <col min="1" max="1" width="9" style="256"/>
    <col min="2" max="2" width="18.875" style="256" customWidth="1"/>
    <col min="3" max="3" width="9.5" style="256" customWidth="1"/>
    <col min="4" max="4" width="9" style="228"/>
    <col min="5" max="16384" width="9" style="256"/>
  </cols>
  <sheetData>
    <row r="1" spans="1:8" ht="19.5" customHeight="1" thickBot="1" x14ac:dyDescent="0.5">
      <c r="B1" s="900" t="s">
        <v>169</v>
      </c>
      <c r="C1" s="902" t="s">
        <v>166</v>
      </c>
      <c r="D1" s="903"/>
    </row>
    <row r="2" spans="1:8" s="257" customFormat="1" ht="24" customHeight="1" thickBot="1" x14ac:dyDescent="0.2">
      <c r="B2" s="901"/>
      <c r="C2" s="258" t="s">
        <v>168</v>
      </c>
      <c r="D2" s="259" t="s">
        <v>167</v>
      </c>
    </row>
    <row r="3" spans="1:8" s="260" customFormat="1" ht="26.25" customHeight="1" x14ac:dyDescent="0.15">
      <c r="A3" s="260" t="s">
        <v>1151</v>
      </c>
      <c r="B3" s="261" t="s">
        <v>69</v>
      </c>
      <c r="C3" s="261">
        <v>100</v>
      </c>
      <c r="D3" s="262">
        <v>200</v>
      </c>
    </row>
    <row r="4" spans="1:8" s="260" customFormat="1" ht="26.25" customHeight="1" x14ac:dyDescent="0.15">
      <c r="A4" s="260" t="s">
        <v>1151</v>
      </c>
      <c r="B4" s="263" t="s">
        <v>72</v>
      </c>
      <c r="C4" s="263">
        <v>140</v>
      </c>
      <c r="D4" s="264">
        <v>240</v>
      </c>
      <c r="E4" s="265" t="s">
        <v>1291</v>
      </c>
    </row>
    <row r="5" spans="1:8" s="260" customFormat="1" ht="26.25" customHeight="1" x14ac:dyDescent="0.15">
      <c r="A5" s="260" t="s">
        <v>1151</v>
      </c>
      <c r="B5" s="263" t="s">
        <v>1139</v>
      </c>
      <c r="C5" s="263">
        <v>15</v>
      </c>
      <c r="D5" s="264">
        <v>20</v>
      </c>
    </row>
    <row r="6" spans="1:8" s="260" customFormat="1" ht="26.25" customHeight="1" x14ac:dyDescent="0.15">
      <c r="A6" s="260" t="s">
        <v>1151</v>
      </c>
      <c r="B6" s="263" t="s">
        <v>110</v>
      </c>
      <c r="C6" s="263">
        <v>20</v>
      </c>
      <c r="D6" s="264">
        <v>30</v>
      </c>
    </row>
    <row r="7" spans="1:8" s="260" customFormat="1" ht="26.25" customHeight="1" x14ac:dyDescent="0.15">
      <c r="A7" s="260" t="s">
        <v>1151</v>
      </c>
      <c r="B7" s="263" t="s">
        <v>38</v>
      </c>
      <c r="C7" s="263">
        <v>30</v>
      </c>
      <c r="D7" s="264">
        <v>50</v>
      </c>
    </row>
    <row r="8" spans="1:8" s="260" customFormat="1" ht="26.25" customHeight="1" x14ac:dyDescent="0.15">
      <c r="A8" s="260" t="s">
        <v>1151</v>
      </c>
      <c r="B8" s="263" t="s">
        <v>41</v>
      </c>
      <c r="C8" s="263">
        <v>30</v>
      </c>
      <c r="D8" s="264">
        <v>30</v>
      </c>
    </row>
    <row r="9" spans="1:8" s="260" customFormat="1" ht="26.25" customHeight="1" thickBot="1" x14ac:dyDescent="0.2">
      <c r="A9" s="260" t="s">
        <v>1151</v>
      </c>
      <c r="B9" s="266" t="s">
        <v>60</v>
      </c>
      <c r="C9" s="266">
        <v>40</v>
      </c>
      <c r="D9" s="267">
        <v>100</v>
      </c>
    </row>
    <row r="10" spans="1:8" s="260" customFormat="1" ht="60.75" hidden="1" customHeight="1" x14ac:dyDescent="0.15">
      <c r="B10" s="899"/>
      <c r="C10" s="899"/>
      <c r="D10" s="899"/>
      <c r="E10" s="899"/>
      <c r="F10" s="899"/>
      <c r="G10" s="899"/>
      <c r="H10" s="899"/>
    </row>
    <row r="11" spans="1:8" s="260" customFormat="1" ht="39.75" customHeight="1" thickBot="1" x14ac:dyDescent="0.4">
      <c r="B11" s="904" t="s">
        <v>1138</v>
      </c>
      <c r="C11" s="904"/>
      <c r="D11" s="904"/>
      <c r="E11" s="904"/>
      <c r="F11" s="904"/>
      <c r="G11" s="904"/>
      <c r="H11" s="904"/>
    </row>
    <row r="12" spans="1:8" s="260" customFormat="1" ht="26.25" customHeight="1" x14ac:dyDescent="0.45">
      <c r="A12" s="260" t="s">
        <v>1152</v>
      </c>
      <c r="B12" s="268" t="s">
        <v>70</v>
      </c>
      <c r="C12" s="269">
        <v>100</v>
      </c>
      <c r="D12" s="270">
        <v>200</v>
      </c>
    </row>
    <row r="13" spans="1:8" s="260" customFormat="1" ht="26.25" customHeight="1" x14ac:dyDescent="0.15">
      <c r="A13" s="260" t="s">
        <v>1152</v>
      </c>
      <c r="B13" s="263" t="s">
        <v>104</v>
      </c>
      <c r="C13" s="264">
        <v>55</v>
      </c>
      <c r="D13" s="235">
        <v>100</v>
      </c>
    </row>
    <row r="14" spans="1:8" s="260" customFormat="1" ht="26.25" customHeight="1" x14ac:dyDescent="0.15">
      <c r="A14" s="260" t="s">
        <v>1152</v>
      </c>
      <c r="B14" s="263" t="s">
        <v>103</v>
      </c>
      <c r="C14" s="264">
        <v>50</v>
      </c>
      <c r="D14" s="235">
        <v>100</v>
      </c>
    </row>
    <row r="15" spans="1:8" s="260" customFormat="1" ht="26.25" customHeight="1" x14ac:dyDescent="0.15">
      <c r="A15" s="260" t="s">
        <v>1152</v>
      </c>
      <c r="B15" s="271" t="s">
        <v>102</v>
      </c>
      <c r="C15" s="272">
        <v>50</v>
      </c>
      <c r="D15" s="273">
        <v>100</v>
      </c>
    </row>
    <row r="16" spans="1:8" s="260" customFormat="1" ht="26.25" customHeight="1" thickBot="1" x14ac:dyDescent="0.2">
      <c r="A16" s="260" t="s">
        <v>1152</v>
      </c>
      <c r="B16" s="266" t="s">
        <v>1139</v>
      </c>
      <c r="C16" s="267">
        <v>15</v>
      </c>
      <c r="D16" s="274">
        <v>20</v>
      </c>
    </row>
    <row r="17" spans="2:4" s="260" customFormat="1" ht="26.25" customHeight="1" x14ac:dyDescent="0.15">
      <c r="D17" s="275"/>
    </row>
    <row r="18" spans="2:4" s="260" customFormat="1" ht="26.25" customHeight="1" x14ac:dyDescent="0.15">
      <c r="D18" s="275"/>
    </row>
    <row r="19" spans="2:4" s="260" customFormat="1" ht="26.25" customHeight="1" x14ac:dyDescent="0.15">
      <c r="D19" s="275"/>
    </row>
    <row r="20" spans="2:4" x14ac:dyDescent="0.45">
      <c r="B20" s="260"/>
      <c r="C20" s="260"/>
    </row>
  </sheetData>
  <sheetProtection password="C3B3" sheet="1" objects="1" scenarios="1" selectLockedCells="1" selectUnlockedCells="1"/>
  <mergeCells count="4">
    <mergeCell ref="B10:H10"/>
    <mergeCell ref="B1:B2"/>
    <mergeCell ref="C1:D1"/>
    <mergeCell ref="B11:H11"/>
  </mergeCells>
  <phoneticPr fontId="11"/>
  <pageMargins left="0.7" right="0.7" top="0.75" bottom="0.75" header="0.3" footer="0.3"/>
  <pageSetup paperSize="9"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B1:D17"/>
  <sheetViews>
    <sheetView workbookViewId="0">
      <selection activeCell="H15" sqref="H15"/>
    </sheetView>
  </sheetViews>
  <sheetFormatPr defaultColWidth="9" defaultRowHeight="13.5" x14ac:dyDescent="0.15"/>
  <cols>
    <col min="1" max="1" width="2.625" style="256" customWidth="1"/>
    <col min="2" max="2" width="33.875" style="256" customWidth="1"/>
    <col min="3" max="3" width="12.125" style="256" customWidth="1"/>
    <col min="4" max="4" width="12.25" style="256" customWidth="1"/>
    <col min="5" max="16384" width="9" style="256"/>
  </cols>
  <sheetData>
    <row r="1" spans="2:4" ht="11.25" customHeight="1" thickBot="1" x14ac:dyDescent="0.2"/>
    <row r="2" spans="2:4" s="257" customFormat="1" ht="33" customHeight="1" thickBot="1" x14ac:dyDescent="0.2">
      <c r="B2" s="276" t="s">
        <v>1284</v>
      </c>
      <c r="C2" s="277" t="s">
        <v>12</v>
      </c>
      <c r="D2" s="278" t="s">
        <v>14</v>
      </c>
    </row>
    <row r="3" spans="2:4" s="260" customFormat="1" ht="26.25" customHeight="1" x14ac:dyDescent="0.15">
      <c r="B3" s="261" t="s">
        <v>29</v>
      </c>
      <c r="C3" s="279">
        <v>14</v>
      </c>
      <c r="D3" s="280">
        <v>8.5999999999999993E-2</v>
      </c>
    </row>
    <row r="4" spans="2:4" s="260" customFormat="1" ht="26.25" customHeight="1" x14ac:dyDescent="0.15">
      <c r="B4" s="263" t="s">
        <v>31</v>
      </c>
      <c r="C4" s="281">
        <v>13</v>
      </c>
      <c r="D4" s="282">
        <v>3.6999999999999998E-2</v>
      </c>
    </row>
    <row r="5" spans="2:4" s="260" customFormat="1" ht="26.25" customHeight="1" x14ac:dyDescent="0.15">
      <c r="B5" s="263" t="s">
        <v>30</v>
      </c>
      <c r="C5" s="283">
        <v>77</v>
      </c>
      <c r="D5" s="284">
        <v>7.0999999999999994E-2</v>
      </c>
    </row>
    <row r="6" spans="2:4" s="260" customFormat="1" ht="26.25" customHeight="1" x14ac:dyDescent="0.15">
      <c r="B6" s="263" t="s">
        <v>32</v>
      </c>
      <c r="C6" s="281">
        <v>130</v>
      </c>
      <c r="D6" s="282">
        <v>8.4999999999999995E-4</v>
      </c>
    </row>
    <row r="7" spans="2:4" s="260" customFormat="1" ht="26.25" customHeight="1" x14ac:dyDescent="0.15">
      <c r="B7" s="263" t="s">
        <v>33</v>
      </c>
      <c r="C7" s="283">
        <v>140</v>
      </c>
      <c r="D7" s="284">
        <v>1.2999999999999999E-3</v>
      </c>
    </row>
    <row r="8" spans="2:4" s="260" customFormat="1" ht="26.25" customHeight="1" thickBot="1" x14ac:dyDescent="0.2">
      <c r="B8" s="266" t="s">
        <v>1386</v>
      </c>
      <c r="C8" s="285">
        <v>0</v>
      </c>
      <c r="D8" s="286">
        <v>0</v>
      </c>
    </row>
    <row r="9" spans="2:4" s="260" customFormat="1" ht="39.75" customHeight="1" x14ac:dyDescent="0.15">
      <c r="B9" s="275"/>
      <c r="C9" s="275"/>
      <c r="D9" s="275"/>
    </row>
    <row r="10" spans="2:4" s="260" customFormat="1" ht="39.75" customHeight="1" x14ac:dyDescent="0.15">
      <c r="B10" s="275"/>
    </row>
    <row r="11" spans="2:4" s="260" customFormat="1" ht="39.75" customHeight="1" x14ac:dyDescent="0.15">
      <c r="B11" s="275"/>
    </row>
    <row r="12" spans="2:4" s="260" customFormat="1" ht="39.75" customHeight="1" x14ac:dyDescent="0.15"/>
    <row r="13" spans="2:4" s="260" customFormat="1" ht="39.75" customHeight="1" x14ac:dyDescent="0.15"/>
    <row r="14" spans="2:4" s="260" customFormat="1" ht="39.75" customHeight="1" x14ac:dyDescent="0.15"/>
    <row r="15" spans="2:4" s="260" customFormat="1" ht="39.75" customHeight="1" x14ac:dyDescent="0.15"/>
    <row r="16" spans="2:4" s="260" customFormat="1" ht="39.75" customHeight="1" x14ac:dyDescent="0.15"/>
    <row r="17" s="260" customFormat="1" ht="39.75" customHeight="1" x14ac:dyDescent="0.15"/>
  </sheetData>
  <sheetProtection password="C3B3" sheet="1" objects="1" scenarios="1" selectLockedCells="1" selectUnlockedCells="1"/>
  <phoneticPr fontId="11"/>
  <pageMargins left="0.7" right="0.7" top="0.75" bottom="0.75" header="0.3" footer="0.3"/>
  <pageSetup paperSize="9"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B1:H27"/>
  <sheetViews>
    <sheetView workbookViewId="0">
      <selection sqref="A1:XFD1048576"/>
    </sheetView>
  </sheetViews>
  <sheetFormatPr defaultColWidth="9" defaultRowHeight="18.75" x14ac:dyDescent="0.45"/>
  <cols>
    <col min="1" max="1" width="5.125" style="539" customWidth="1"/>
    <col min="2" max="2" width="28.875" style="332" customWidth="1"/>
    <col min="3" max="6" width="9" style="332"/>
    <col min="7" max="16384" width="9" style="539"/>
  </cols>
  <sheetData>
    <row r="1" spans="2:8" s="519" customFormat="1" ht="21" customHeight="1" x14ac:dyDescent="0.15">
      <c r="B1" s="910" t="s">
        <v>146</v>
      </c>
      <c r="C1" s="645" t="s">
        <v>64</v>
      </c>
      <c r="D1" s="905"/>
      <c r="E1" s="905"/>
      <c r="F1" s="906"/>
    </row>
    <row r="2" spans="2:8" s="520" customFormat="1" ht="18" customHeight="1" x14ac:dyDescent="0.15">
      <c r="B2" s="911"/>
      <c r="C2" s="907" t="s">
        <v>65</v>
      </c>
      <c r="D2" s="908"/>
      <c r="E2" s="908"/>
      <c r="F2" s="909"/>
    </row>
    <row r="3" spans="2:8" s="520" customFormat="1" ht="18" customHeight="1" thickBot="1" x14ac:dyDescent="0.2">
      <c r="B3" s="912"/>
      <c r="C3" s="521" t="s">
        <v>11</v>
      </c>
      <c r="D3" s="522" t="s">
        <v>15</v>
      </c>
      <c r="E3" s="522" t="s">
        <v>12</v>
      </c>
      <c r="F3" s="523" t="s">
        <v>63</v>
      </c>
    </row>
    <row r="4" spans="2:8" s="520" customFormat="1" ht="26.25" customHeight="1" x14ac:dyDescent="0.15">
      <c r="B4" s="524" t="s">
        <v>18</v>
      </c>
      <c r="C4" s="525">
        <v>0.53</v>
      </c>
      <c r="D4" s="526">
        <v>12</v>
      </c>
      <c r="E4" s="526">
        <v>11</v>
      </c>
      <c r="F4" s="527">
        <v>1.7999999999999999E-2</v>
      </c>
      <c r="G4" s="528" t="s">
        <v>124</v>
      </c>
    </row>
    <row r="5" spans="2:8" s="520" customFormat="1" ht="26.25" customHeight="1" x14ac:dyDescent="0.15">
      <c r="B5" s="529" t="s">
        <v>16</v>
      </c>
      <c r="C5" s="530">
        <v>3.4000000000000002E-2</v>
      </c>
      <c r="D5" s="531">
        <v>0.44</v>
      </c>
      <c r="E5" s="531">
        <v>6.5</v>
      </c>
      <c r="F5" s="532">
        <v>3.6000000000000002E-4</v>
      </c>
      <c r="G5" s="528" t="s">
        <v>136</v>
      </c>
    </row>
    <row r="6" spans="2:8" s="520" customFormat="1" ht="26.25" customHeight="1" x14ac:dyDescent="0.15">
      <c r="B6" s="529" t="s">
        <v>17</v>
      </c>
      <c r="C6" s="530">
        <v>3.9</v>
      </c>
      <c r="D6" s="531">
        <v>82</v>
      </c>
      <c r="E6" s="531">
        <v>23</v>
      </c>
      <c r="F6" s="532">
        <v>0.67</v>
      </c>
      <c r="G6" s="528" t="s">
        <v>124</v>
      </c>
    </row>
    <row r="7" spans="2:8" s="520" customFormat="1" ht="26.25" customHeight="1" x14ac:dyDescent="0.15">
      <c r="B7" s="529" t="s">
        <v>19</v>
      </c>
      <c r="C7" s="530">
        <v>2.1</v>
      </c>
      <c r="D7" s="531">
        <v>150</v>
      </c>
      <c r="E7" s="531">
        <v>12</v>
      </c>
      <c r="F7" s="532">
        <v>0.47</v>
      </c>
      <c r="G7" s="528" t="s">
        <v>124</v>
      </c>
    </row>
    <row r="8" spans="2:8" s="520" customFormat="1" ht="26.25" customHeight="1" x14ac:dyDescent="0.15">
      <c r="B8" s="529" t="s">
        <v>20</v>
      </c>
      <c r="C8" s="530">
        <v>38</v>
      </c>
      <c r="D8" s="531">
        <v>470</v>
      </c>
      <c r="E8" s="531">
        <v>80</v>
      </c>
      <c r="F8" s="532">
        <v>0.45</v>
      </c>
      <c r="G8" s="528" t="s">
        <v>124</v>
      </c>
    </row>
    <row r="9" spans="2:8" ht="26.25" hidden="1" customHeight="1" x14ac:dyDescent="0.15">
      <c r="B9" s="533" t="s">
        <v>1543</v>
      </c>
      <c r="C9" s="534">
        <v>0.14000000000000001</v>
      </c>
      <c r="D9" s="535">
        <v>0.92</v>
      </c>
      <c r="E9" s="535">
        <v>6.4000000000000001E-2</v>
      </c>
      <c r="F9" s="536">
        <v>2.2000000000000001E-4</v>
      </c>
      <c r="G9" s="537" t="s">
        <v>134</v>
      </c>
      <c r="H9" s="538" t="s">
        <v>1551</v>
      </c>
    </row>
    <row r="10" spans="2:8" s="520" customFormat="1" ht="26.25" customHeight="1" x14ac:dyDescent="0.15">
      <c r="B10" s="529" t="s">
        <v>21</v>
      </c>
      <c r="C10" s="530">
        <v>78</v>
      </c>
      <c r="D10" s="531">
        <v>850</v>
      </c>
      <c r="E10" s="531">
        <v>87</v>
      </c>
      <c r="F10" s="532">
        <v>1.8</v>
      </c>
      <c r="G10" s="528" t="s">
        <v>124</v>
      </c>
    </row>
    <row r="11" spans="2:8" ht="26.25" hidden="1" customHeight="1" x14ac:dyDescent="0.15">
      <c r="B11" s="540" t="s">
        <v>1544</v>
      </c>
      <c r="C11" s="541">
        <v>0.27</v>
      </c>
      <c r="D11" s="542">
        <v>1.5</v>
      </c>
      <c r="E11" s="542">
        <v>0.17</v>
      </c>
      <c r="F11" s="543">
        <v>2.8E-3</v>
      </c>
      <c r="G11" s="537" t="s">
        <v>134</v>
      </c>
      <c r="H11" s="538" t="s">
        <v>1552</v>
      </c>
    </row>
    <row r="12" spans="2:8" s="520" customFormat="1" ht="26.25" customHeight="1" x14ac:dyDescent="0.15">
      <c r="B12" s="529" t="s">
        <v>22</v>
      </c>
      <c r="C12" s="530">
        <v>6.6000000000000003E-2</v>
      </c>
      <c r="D12" s="531">
        <v>1.6</v>
      </c>
      <c r="E12" s="531">
        <v>1.4</v>
      </c>
      <c r="F12" s="532">
        <v>5.0000000000000001E-3</v>
      </c>
      <c r="G12" s="528" t="s">
        <v>124</v>
      </c>
    </row>
    <row r="13" spans="2:8" s="520" customFormat="1" ht="26.25" customHeight="1" x14ac:dyDescent="0.15">
      <c r="B13" s="544" t="s">
        <v>1550</v>
      </c>
      <c r="C13" s="545">
        <v>0.43</v>
      </c>
      <c r="D13" s="546">
        <v>2.4</v>
      </c>
      <c r="E13" s="546">
        <v>0.17</v>
      </c>
      <c r="F13" s="547">
        <v>1.1999999999999999E-3</v>
      </c>
      <c r="G13" s="548" t="s">
        <v>1554</v>
      </c>
    </row>
    <row r="14" spans="2:8" s="520" customFormat="1" ht="26.25" customHeight="1" x14ac:dyDescent="0.15">
      <c r="B14" s="529" t="s">
        <v>23</v>
      </c>
      <c r="C14" s="530">
        <v>1.6</v>
      </c>
      <c r="D14" s="531">
        <v>25</v>
      </c>
      <c r="E14" s="531">
        <v>130</v>
      </c>
      <c r="F14" s="532">
        <v>0.48</v>
      </c>
      <c r="G14" s="528" t="s">
        <v>124</v>
      </c>
    </row>
    <row r="15" spans="2:8" s="520" customFormat="1" ht="26.25" customHeight="1" x14ac:dyDescent="0.15">
      <c r="B15" s="529" t="s">
        <v>24</v>
      </c>
      <c r="C15" s="530">
        <v>0.04</v>
      </c>
      <c r="D15" s="531">
        <v>3.7</v>
      </c>
      <c r="E15" s="531">
        <v>4.5999999999999996</v>
      </c>
      <c r="F15" s="532">
        <v>2.7E-2</v>
      </c>
      <c r="G15" s="528" t="s">
        <v>124</v>
      </c>
    </row>
    <row r="16" spans="2:8" s="520" customFormat="1" ht="26.25" customHeight="1" x14ac:dyDescent="0.15">
      <c r="B16" s="529" t="s">
        <v>25</v>
      </c>
      <c r="C16" s="530">
        <v>0.24</v>
      </c>
      <c r="D16" s="531">
        <v>2.9</v>
      </c>
      <c r="E16" s="531">
        <v>0.39</v>
      </c>
      <c r="F16" s="532">
        <v>8.8999999999999999E-3</v>
      </c>
      <c r="G16" s="528" t="s">
        <v>124</v>
      </c>
    </row>
    <row r="17" spans="2:8" s="520" customFormat="1" ht="26.25" customHeight="1" x14ac:dyDescent="0.15">
      <c r="B17" s="529" t="s">
        <v>26</v>
      </c>
      <c r="C17" s="530">
        <v>2.3E-2</v>
      </c>
      <c r="D17" s="531">
        <v>0.3</v>
      </c>
      <c r="E17" s="531">
        <v>5.6</v>
      </c>
      <c r="F17" s="532">
        <v>2.1000000000000001E-4</v>
      </c>
      <c r="G17" s="528" t="s">
        <v>136</v>
      </c>
    </row>
    <row r="18" spans="2:8" s="520" customFormat="1" ht="26.25" customHeight="1" x14ac:dyDescent="0.15">
      <c r="B18" s="529" t="s">
        <v>28</v>
      </c>
      <c r="C18" s="530">
        <v>1.4</v>
      </c>
      <c r="D18" s="531">
        <v>37</v>
      </c>
      <c r="E18" s="531">
        <v>14</v>
      </c>
      <c r="F18" s="532">
        <v>0.24</v>
      </c>
      <c r="G18" s="528" t="s">
        <v>124</v>
      </c>
    </row>
    <row r="19" spans="2:8" s="520" customFormat="1" ht="26.25" customHeight="1" x14ac:dyDescent="0.15">
      <c r="B19" s="529" t="s">
        <v>27</v>
      </c>
      <c r="C19" s="530">
        <v>0.14000000000000001</v>
      </c>
      <c r="D19" s="531">
        <v>2.9</v>
      </c>
      <c r="E19" s="531">
        <v>6.5</v>
      </c>
      <c r="F19" s="532">
        <v>8.3999999999999995E-3</v>
      </c>
      <c r="G19" s="528" t="s">
        <v>124</v>
      </c>
    </row>
    <row r="20" spans="2:8" ht="26.25" customHeight="1" thickBot="1" x14ac:dyDescent="0.2">
      <c r="B20" s="549" t="s">
        <v>1385</v>
      </c>
      <c r="C20" s="550">
        <v>0</v>
      </c>
      <c r="D20" s="551">
        <v>0</v>
      </c>
      <c r="E20" s="551">
        <v>0</v>
      </c>
      <c r="F20" s="552">
        <v>0</v>
      </c>
      <c r="G20" s="528" t="s">
        <v>124</v>
      </c>
    </row>
    <row r="21" spans="2:8" ht="26.25" customHeight="1" thickBot="1" x14ac:dyDescent="0.5">
      <c r="B21" s="553" t="s">
        <v>170</v>
      </c>
    </row>
    <row r="22" spans="2:8" ht="26.25" customHeight="1" x14ac:dyDescent="0.45">
      <c r="B22" s="554" t="s">
        <v>99</v>
      </c>
      <c r="C22" s="555">
        <v>0.45</v>
      </c>
      <c r="D22" s="357">
        <v>5.2</v>
      </c>
      <c r="E22" s="357">
        <v>0.5</v>
      </c>
      <c r="F22" s="556">
        <v>2.5999999999999999E-2</v>
      </c>
      <c r="G22" s="557" t="s">
        <v>134</v>
      </c>
      <c r="H22" s="539" t="s">
        <v>133</v>
      </c>
    </row>
    <row r="23" spans="2:8" ht="26.25" customHeight="1" x14ac:dyDescent="0.45">
      <c r="B23" s="558" t="s">
        <v>19</v>
      </c>
      <c r="C23" s="559">
        <v>0.45</v>
      </c>
      <c r="D23" s="367">
        <v>5.2</v>
      </c>
      <c r="E23" s="367">
        <v>0.5</v>
      </c>
      <c r="F23" s="560">
        <v>2.5999999999999999E-2</v>
      </c>
      <c r="G23" s="557" t="s">
        <v>134</v>
      </c>
    </row>
    <row r="24" spans="2:8" ht="26.25" customHeight="1" x14ac:dyDescent="0.45">
      <c r="B24" s="558" t="s">
        <v>100</v>
      </c>
      <c r="C24" s="559">
        <v>14</v>
      </c>
      <c r="D24" s="367">
        <v>92</v>
      </c>
      <c r="E24" s="367">
        <v>6.4</v>
      </c>
      <c r="F24" s="560">
        <v>1.0999999999999999E-2</v>
      </c>
      <c r="G24" s="557" t="s">
        <v>134</v>
      </c>
    </row>
    <row r="25" spans="2:8" ht="26.25" customHeight="1" x14ac:dyDescent="0.45">
      <c r="B25" s="558" t="s">
        <v>101</v>
      </c>
      <c r="C25" s="559">
        <v>27</v>
      </c>
      <c r="D25" s="367">
        <v>150</v>
      </c>
      <c r="E25" s="367">
        <v>17</v>
      </c>
      <c r="F25" s="560">
        <v>0.14000000000000001</v>
      </c>
      <c r="G25" s="557" t="s">
        <v>134</v>
      </c>
    </row>
    <row r="26" spans="2:8" ht="26.25" customHeight="1" x14ac:dyDescent="0.45">
      <c r="B26" s="561" t="s">
        <v>1543</v>
      </c>
      <c r="C26" s="562">
        <v>0.14000000000000001</v>
      </c>
      <c r="D26" s="563">
        <v>0.92</v>
      </c>
      <c r="E26" s="563">
        <v>6.4000000000000001E-2</v>
      </c>
      <c r="F26" s="564">
        <v>2.2000000000000001E-4</v>
      </c>
      <c r="G26" s="548" t="s">
        <v>134</v>
      </c>
      <c r="H26" s="538" t="s">
        <v>1551</v>
      </c>
    </row>
    <row r="27" spans="2:8" ht="26.25" customHeight="1" thickBot="1" x14ac:dyDescent="0.5">
      <c r="B27" s="565" t="s">
        <v>1544</v>
      </c>
      <c r="C27" s="566">
        <v>0.27</v>
      </c>
      <c r="D27" s="567">
        <v>1.5</v>
      </c>
      <c r="E27" s="567">
        <v>0.17</v>
      </c>
      <c r="F27" s="568">
        <v>2.8E-3</v>
      </c>
      <c r="G27" s="548" t="s">
        <v>134</v>
      </c>
      <c r="H27" s="538" t="s">
        <v>1552</v>
      </c>
    </row>
  </sheetData>
  <sheetProtection password="C3B3" sheet="1" selectLockedCells="1" selectUnlockedCells="1"/>
  <mergeCells count="3">
    <mergeCell ref="C1:F1"/>
    <mergeCell ref="C2:F2"/>
    <mergeCell ref="B1:B3"/>
  </mergeCells>
  <phoneticPr fontId="11"/>
  <pageMargins left="0.7" right="0.7" top="0.75" bottom="0.75" header="0.3" footer="0.3"/>
  <pageSetup paperSize="9" scale="96"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D24"/>
  <sheetViews>
    <sheetView workbookViewId="0">
      <selection activeCell="G19" sqref="G19"/>
    </sheetView>
  </sheetViews>
  <sheetFormatPr defaultColWidth="9" defaultRowHeight="13.5" x14ac:dyDescent="0.15"/>
  <cols>
    <col min="1" max="1" width="39.625" style="256" customWidth="1"/>
    <col min="2" max="4" width="15" style="256" customWidth="1"/>
    <col min="5" max="16384" width="9" style="256"/>
  </cols>
  <sheetData>
    <row r="1" spans="1:4" ht="17.25" customHeight="1" thickBot="1" x14ac:dyDescent="0.2">
      <c r="A1" s="913" t="s">
        <v>1155</v>
      </c>
      <c r="B1" s="915" t="s">
        <v>1153</v>
      </c>
      <c r="C1" s="916"/>
      <c r="D1" s="917"/>
    </row>
    <row r="2" spans="1:4" ht="30" customHeight="1" x14ac:dyDescent="0.15">
      <c r="A2" s="913"/>
      <c r="B2" s="918" t="s">
        <v>1154</v>
      </c>
      <c r="C2" s="919"/>
      <c r="D2" s="294" t="s">
        <v>68</v>
      </c>
    </row>
    <row r="3" spans="1:4" s="257" customFormat="1" ht="19.5" customHeight="1" thickBot="1" x14ac:dyDescent="0.2">
      <c r="A3" s="914"/>
      <c r="B3" s="295" t="s">
        <v>66</v>
      </c>
      <c r="C3" s="296" t="s">
        <v>67</v>
      </c>
      <c r="D3" s="297" t="s">
        <v>66</v>
      </c>
    </row>
    <row r="4" spans="1:4" s="260" customFormat="1" ht="26.25" customHeight="1" x14ac:dyDescent="0.15">
      <c r="A4" s="261" t="s">
        <v>57</v>
      </c>
      <c r="B4" s="298">
        <v>460</v>
      </c>
      <c r="C4" s="299">
        <v>460</v>
      </c>
      <c r="D4" s="300">
        <v>460</v>
      </c>
    </row>
    <row r="5" spans="1:4" s="260" customFormat="1" ht="26.25" customHeight="1" x14ac:dyDescent="0.15">
      <c r="A5" s="263" t="s">
        <v>58</v>
      </c>
      <c r="B5" s="301">
        <v>640</v>
      </c>
      <c r="C5" s="302">
        <v>1800</v>
      </c>
      <c r="D5" s="303">
        <v>1800</v>
      </c>
    </row>
    <row r="6" spans="1:4" s="260" customFormat="1" ht="26.25" customHeight="1" x14ac:dyDescent="0.15">
      <c r="A6" s="263" t="s">
        <v>59</v>
      </c>
      <c r="B6" s="301">
        <v>50</v>
      </c>
      <c r="C6" s="302">
        <v>370</v>
      </c>
      <c r="D6" s="303">
        <v>370</v>
      </c>
    </row>
    <row r="7" spans="1:4" s="260" customFormat="1" ht="26.25" customHeight="1" x14ac:dyDescent="0.15">
      <c r="A7" s="263" t="s">
        <v>46</v>
      </c>
      <c r="B7" s="301">
        <v>40</v>
      </c>
      <c r="C7" s="302">
        <v>560</v>
      </c>
      <c r="D7" s="304">
        <v>560</v>
      </c>
    </row>
    <row r="8" spans="1:4" s="260" customFormat="1" ht="26.25" customHeight="1" x14ac:dyDescent="0.15">
      <c r="A8" s="263" t="s">
        <v>48</v>
      </c>
      <c r="B8" s="301">
        <v>6</v>
      </c>
      <c r="C8" s="302">
        <v>80</v>
      </c>
      <c r="D8" s="303">
        <v>80</v>
      </c>
    </row>
    <row r="9" spans="1:4" s="260" customFormat="1" ht="26.25" customHeight="1" x14ac:dyDescent="0.15">
      <c r="A9" s="263" t="s">
        <v>49</v>
      </c>
      <c r="B9" s="301">
        <v>110</v>
      </c>
      <c r="C9" s="302">
        <v>720</v>
      </c>
      <c r="D9" s="303">
        <v>720</v>
      </c>
    </row>
    <row r="10" spans="1:4" s="260" customFormat="1" ht="26.25" customHeight="1" x14ac:dyDescent="0.15">
      <c r="A10" s="263" t="s">
        <v>50</v>
      </c>
      <c r="B10" s="301">
        <v>28</v>
      </c>
      <c r="C10" s="302">
        <v>330</v>
      </c>
      <c r="D10" s="303">
        <v>330</v>
      </c>
    </row>
    <row r="11" spans="1:4" s="260" customFormat="1" ht="26.25" customHeight="1" x14ac:dyDescent="0.15">
      <c r="A11" s="263" t="s">
        <v>52</v>
      </c>
      <c r="B11" s="301">
        <v>10</v>
      </c>
      <c r="C11" s="302">
        <v>60</v>
      </c>
      <c r="D11" s="303">
        <v>60</v>
      </c>
    </row>
    <row r="12" spans="1:4" s="260" customFormat="1" ht="26.25" customHeight="1" x14ac:dyDescent="0.15">
      <c r="A12" s="263" t="s">
        <v>53</v>
      </c>
      <c r="B12" s="301">
        <v>5</v>
      </c>
      <c r="C12" s="302">
        <v>31</v>
      </c>
      <c r="D12" s="303">
        <v>31</v>
      </c>
    </row>
    <row r="13" spans="1:4" s="260" customFormat="1" ht="26.25" customHeight="1" x14ac:dyDescent="0.15">
      <c r="A13" s="263" t="s">
        <v>55</v>
      </c>
      <c r="B13" s="301">
        <v>15</v>
      </c>
      <c r="C13" s="302">
        <v>100</v>
      </c>
      <c r="D13" s="305">
        <v>100</v>
      </c>
    </row>
    <row r="14" spans="1:4" s="260" customFormat="1" ht="26.25" customHeight="1" x14ac:dyDescent="0.15">
      <c r="A14" s="263" t="s">
        <v>47</v>
      </c>
      <c r="B14" s="301">
        <v>5</v>
      </c>
      <c r="C14" s="302">
        <v>100</v>
      </c>
      <c r="D14" s="303">
        <v>100</v>
      </c>
    </row>
    <row r="15" spans="1:4" s="260" customFormat="1" ht="26.25" customHeight="1" x14ac:dyDescent="0.15">
      <c r="A15" s="263" t="s">
        <v>54</v>
      </c>
      <c r="B15" s="301">
        <v>5</v>
      </c>
      <c r="C15" s="302">
        <v>82</v>
      </c>
      <c r="D15" s="303">
        <v>82</v>
      </c>
    </row>
    <row r="16" spans="1:4" s="260" customFormat="1" ht="26.25" customHeight="1" x14ac:dyDescent="0.15">
      <c r="A16" s="263" t="s">
        <v>56</v>
      </c>
      <c r="B16" s="301">
        <v>39</v>
      </c>
      <c r="C16" s="302">
        <v>200</v>
      </c>
      <c r="D16" s="303">
        <v>200</v>
      </c>
    </row>
    <row r="17" spans="1:4" s="260" customFormat="1" ht="26.25" customHeight="1" x14ac:dyDescent="0.15">
      <c r="A17" s="263" t="s">
        <v>39</v>
      </c>
      <c r="B17" s="301">
        <v>75</v>
      </c>
      <c r="C17" s="302">
        <v>200</v>
      </c>
      <c r="D17" s="303">
        <v>200</v>
      </c>
    </row>
    <row r="18" spans="1:4" s="260" customFormat="1" ht="26.25" customHeight="1" x14ac:dyDescent="0.15">
      <c r="A18" s="263" t="s">
        <v>40</v>
      </c>
      <c r="B18" s="301">
        <v>98</v>
      </c>
      <c r="C18" s="302">
        <v>230</v>
      </c>
      <c r="D18" s="303">
        <v>230</v>
      </c>
    </row>
    <row r="19" spans="1:4" ht="26.25" customHeight="1" x14ac:dyDescent="0.45">
      <c r="A19" s="289" t="s">
        <v>42</v>
      </c>
      <c r="B19" s="301">
        <v>70</v>
      </c>
      <c r="C19" s="302">
        <v>160</v>
      </c>
      <c r="D19" s="306">
        <v>160</v>
      </c>
    </row>
    <row r="20" spans="1:4" ht="26.25" customHeight="1" x14ac:dyDescent="0.45">
      <c r="A20" s="289" t="s">
        <v>43</v>
      </c>
      <c r="B20" s="301">
        <v>40</v>
      </c>
      <c r="C20" s="302">
        <v>94</v>
      </c>
      <c r="D20" s="306">
        <v>94</v>
      </c>
    </row>
    <row r="21" spans="1:4" ht="26.25" customHeight="1" x14ac:dyDescent="0.45">
      <c r="A21" s="289" t="s">
        <v>44</v>
      </c>
      <c r="B21" s="301">
        <v>50</v>
      </c>
      <c r="C21" s="302">
        <v>120</v>
      </c>
      <c r="D21" s="306">
        <v>120</v>
      </c>
    </row>
    <row r="22" spans="1:4" ht="26.25" customHeight="1" x14ac:dyDescent="0.45">
      <c r="A22" s="289" t="s">
        <v>45</v>
      </c>
      <c r="B22" s="301">
        <v>26</v>
      </c>
      <c r="C22" s="302">
        <v>72</v>
      </c>
      <c r="D22" s="306">
        <v>72</v>
      </c>
    </row>
    <row r="23" spans="1:4" ht="26.25" customHeight="1" x14ac:dyDescent="0.45">
      <c r="A23" s="289" t="s">
        <v>61</v>
      </c>
      <c r="B23" s="307">
        <v>30</v>
      </c>
      <c r="C23" s="302">
        <v>50</v>
      </c>
      <c r="D23" s="306">
        <v>30</v>
      </c>
    </row>
    <row r="24" spans="1:4" ht="26.25" customHeight="1" thickBot="1" x14ac:dyDescent="0.5">
      <c r="A24" s="291" t="s">
        <v>62</v>
      </c>
      <c r="B24" s="308">
        <v>40</v>
      </c>
      <c r="C24" s="309">
        <v>40</v>
      </c>
      <c r="D24" s="310">
        <v>40</v>
      </c>
    </row>
  </sheetData>
  <sheetProtection algorithmName="SHA-512" hashValue="x8xGeuu46wfOAif+BvNyE0LaWXFLNphGL7Fs8q4cCBBoM1jnGvLUGRqyvnHvslLmsN2EF/tGjIar6DC06QkWeQ==" saltValue="iPC/rLK81xmiWm9wEfa/eg==" spinCount="100000" sheet="1" objects="1" scenarios="1" selectLockedCells="1" selectUnlockedCells="1"/>
  <mergeCells count="3">
    <mergeCell ref="A1:A3"/>
    <mergeCell ref="B1:D1"/>
    <mergeCell ref="B2:C2"/>
  </mergeCells>
  <phoneticPr fontId="11"/>
  <pageMargins left="0.7" right="0.7" top="0.75" bottom="0.75" header="0.3" footer="0.3"/>
  <pageSetup paperSize="9" scale="86"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E1357"/>
  <sheetViews>
    <sheetView topLeftCell="A953" zoomScale="90" zoomScaleNormal="90" workbookViewId="0">
      <selection activeCell="A979" sqref="A979"/>
    </sheetView>
  </sheetViews>
  <sheetFormatPr defaultRowHeight="13.5" x14ac:dyDescent="0.15"/>
  <cols>
    <col min="1" max="1" width="47" style="199" customWidth="1"/>
    <col min="2" max="3" width="0" hidden="1" customWidth="1"/>
    <col min="4" max="4" width="20.25" style="202" customWidth="1"/>
    <col min="5" max="5" width="33.625" style="202" customWidth="1"/>
  </cols>
  <sheetData>
    <row r="1" spans="1:5" x14ac:dyDescent="0.15">
      <c r="A1" s="190" t="s">
        <v>224</v>
      </c>
      <c r="D1" s="200" t="s">
        <v>1383</v>
      </c>
      <c r="E1" s="203" t="s">
        <v>1384</v>
      </c>
    </row>
    <row r="2" spans="1:5" x14ac:dyDescent="0.15">
      <c r="A2" s="191" t="s">
        <v>1036</v>
      </c>
      <c r="D2" s="201" t="s">
        <v>160</v>
      </c>
      <c r="E2" s="204" t="s">
        <v>1141</v>
      </c>
    </row>
    <row r="3" spans="1:5" x14ac:dyDescent="0.15">
      <c r="A3" s="191" t="s">
        <v>1037</v>
      </c>
      <c r="D3" s="201" t="s">
        <v>38</v>
      </c>
      <c r="E3" s="204" t="s">
        <v>1142</v>
      </c>
    </row>
    <row r="4" spans="1:5" x14ac:dyDescent="0.15">
      <c r="A4" s="191" t="s">
        <v>225</v>
      </c>
      <c r="D4" s="201" t="s">
        <v>160</v>
      </c>
      <c r="E4" s="204" t="s">
        <v>55</v>
      </c>
    </row>
    <row r="5" spans="1:5" x14ac:dyDescent="0.15">
      <c r="A5" s="192" t="s">
        <v>227</v>
      </c>
      <c r="D5" s="140" t="s">
        <v>160</v>
      </c>
      <c r="E5" s="138" t="s">
        <v>1141</v>
      </c>
    </row>
    <row r="6" spans="1:5" x14ac:dyDescent="0.15">
      <c r="A6" s="191" t="s">
        <v>228</v>
      </c>
      <c r="D6" s="201" t="s">
        <v>160</v>
      </c>
      <c r="E6" s="204" t="s">
        <v>1141</v>
      </c>
    </row>
    <row r="7" spans="1:5" x14ac:dyDescent="0.15">
      <c r="A7" s="192" t="s">
        <v>229</v>
      </c>
      <c r="D7" s="140" t="s">
        <v>160</v>
      </c>
      <c r="E7" s="138" t="s">
        <v>1141</v>
      </c>
    </row>
    <row r="8" spans="1:5" x14ac:dyDescent="0.15">
      <c r="A8" s="192" t="s">
        <v>230</v>
      </c>
      <c r="D8" s="140" t="s">
        <v>38</v>
      </c>
      <c r="E8" s="205"/>
    </row>
    <row r="9" spans="1:5" x14ac:dyDescent="0.15">
      <c r="A9" s="191" t="s">
        <v>231</v>
      </c>
      <c r="D9" s="201" t="s">
        <v>38</v>
      </c>
      <c r="E9" s="205"/>
    </row>
    <row r="10" spans="1:5" x14ac:dyDescent="0.15">
      <c r="A10" s="191" t="s">
        <v>232</v>
      </c>
      <c r="D10" s="201" t="s">
        <v>38</v>
      </c>
      <c r="E10" s="205"/>
    </row>
    <row r="11" spans="1:5" x14ac:dyDescent="0.15">
      <c r="A11" s="191" t="s">
        <v>233</v>
      </c>
      <c r="D11" s="201" t="s">
        <v>160</v>
      </c>
      <c r="E11" s="204" t="s">
        <v>1141</v>
      </c>
    </row>
    <row r="12" spans="1:5" x14ac:dyDescent="0.15">
      <c r="A12" s="192" t="s">
        <v>234</v>
      </c>
      <c r="D12" s="140" t="s">
        <v>38</v>
      </c>
      <c r="E12" s="205"/>
    </row>
    <row r="13" spans="1:5" x14ac:dyDescent="0.15">
      <c r="A13" s="192" t="s">
        <v>1345</v>
      </c>
      <c r="D13" s="137" t="s">
        <v>38</v>
      </c>
      <c r="E13" s="139" t="s">
        <v>1142</v>
      </c>
    </row>
    <row r="14" spans="1:5" x14ac:dyDescent="0.15">
      <c r="A14" s="192" t="s">
        <v>235</v>
      </c>
      <c r="D14" s="137" t="s">
        <v>160</v>
      </c>
      <c r="E14" s="138" t="s">
        <v>1141</v>
      </c>
    </row>
    <row r="15" spans="1:5" x14ac:dyDescent="0.15">
      <c r="A15" s="192" t="s">
        <v>236</v>
      </c>
      <c r="D15" s="137" t="s">
        <v>160</v>
      </c>
      <c r="E15" s="138" t="s">
        <v>1141</v>
      </c>
    </row>
    <row r="16" spans="1:5" x14ac:dyDescent="0.15">
      <c r="A16" s="192" t="s">
        <v>237</v>
      </c>
      <c r="D16" s="137" t="s">
        <v>160</v>
      </c>
      <c r="E16" s="204" t="s">
        <v>1143</v>
      </c>
    </row>
    <row r="17" spans="1:5" x14ac:dyDescent="0.15">
      <c r="A17" s="191" t="s">
        <v>238</v>
      </c>
      <c r="D17" s="194" t="s">
        <v>160</v>
      </c>
      <c r="E17" s="204" t="s">
        <v>1141</v>
      </c>
    </row>
    <row r="18" spans="1:5" x14ac:dyDescent="0.15">
      <c r="A18" s="191" t="s">
        <v>1038</v>
      </c>
      <c r="D18" s="194" t="s">
        <v>160</v>
      </c>
      <c r="E18" s="204" t="s">
        <v>55</v>
      </c>
    </row>
    <row r="19" spans="1:5" x14ac:dyDescent="0.15">
      <c r="A19" s="192" t="s">
        <v>239</v>
      </c>
      <c r="D19" s="137" t="s">
        <v>38</v>
      </c>
      <c r="E19" s="205"/>
    </row>
    <row r="20" spans="1:5" x14ac:dyDescent="0.15">
      <c r="A20" s="191" t="s">
        <v>240</v>
      </c>
      <c r="D20" s="194" t="s">
        <v>160</v>
      </c>
      <c r="E20" s="204" t="s">
        <v>1141</v>
      </c>
    </row>
    <row r="21" spans="1:5" x14ac:dyDescent="0.15">
      <c r="A21" s="192" t="s">
        <v>241</v>
      </c>
      <c r="D21" s="137" t="s">
        <v>38</v>
      </c>
      <c r="E21" s="205"/>
    </row>
    <row r="22" spans="1:5" x14ac:dyDescent="0.15">
      <c r="A22" s="192" t="s">
        <v>243</v>
      </c>
      <c r="D22" s="137" t="s">
        <v>160</v>
      </c>
      <c r="E22" s="138" t="s">
        <v>55</v>
      </c>
    </row>
    <row r="23" spans="1:5" x14ac:dyDescent="0.15">
      <c r="A23" s="191" t="s">
        <v>1039</v>
      </c>
      <c r="D23" s="194" t="s">
        <v>160</v>
      </c>
      <c r="E23" s="204" t="s">
        <v>55</v>
      </c>
    </row>
    <row r="24" spans="1:5" x14ac:dyDescent="0.15">
      <c r="A24" s="191" t="s">
        <v>244</v>
      </c>
      <c r="D24" s="194" t="s">
        <v>160</v>
      </c>
      <c r="E24" s="204" t="s">
        <v>1141</v>
      </c>
    </row>
    <row r="25" spans="1:5" x14ac:dyDescent="0.15">
      <c r="A25" s="192" t="s">
        <v>245</v>
      </c>
      <c r="D25" s="137" t="s">
        <v>160</v>
      </c>
      <c r="E25" s="138" t="s">
        <v>49</v>
      </c>
    </row>
    <row r="26" spans="1:5" x14ac:dyDescent="0.15">
      <c r="A26" s="192" t="s">
        <v>247</v>
      </c>
      <c r="D26" s="137" t="s">
        <v>160</v>
      </c>
      <c r="E26" s="138" t="s">
        <v>1141</v>
      </c>
    </row>
    <row r="27" spans="1:5" x14ac:dyDescent="0.15">
      <c r="A27" s="191" t="s">
        <v>248</v>
      </c>
      <c r="D27" s="194" t="s">
        <v>160</v>
      </c>
      <c r="E27" s="204" t="s">
        <v>1141</v>
      </c>
    </row>
    <row r="28" spans="1:5" x14ac:dyDescent="0.15">
      <c r="A28" s="192" t="s">
        <v>249</v>
      </c>
      <c r="D28" s="137" t="s">
        <v>160</v>
      </c>
      <c r="E28" s="138" t="s">
        <v>1141</v>
      </c>
    </row>
    <row r="29" spans="1:5" x14ac:dyDescent="0.15">
      <c r="A29" s="192" t="s">
        <v>250</v>
      </c>
      <c r="D29" s="137" t="s">
        <v>160</v>
      </c>
      <c r="E29" s="138" t="s">
        <v>1141</v>
      </c>
    </row>
    <row r="30" spans="1:5" x14ac:dyDescent="0.15">
      <c r="A30" s="192" t="s">
        <v>251</v>
      </c>
      <c r="D30" s="137" t="s">
        <v>38</v>
      </c>
      <c r="E30" s="138" t="s">
        <v>1142</v>
      </c>
    </row>
    <row r="31" spans="1:5" x14ac:dyDescent="0.15">
      <c r="A31" s="191" t="s">
        <v>252</v>
      </c>
      <c r="D31" s="194" t="s">
        <v>38</v>
      </c>
      <c r="E31" s="205"/>
    </row>
    <row r="32" spans="1:5" x14ac:dyDescent="0.15">
      <c r="A32" s="191" t="s">
        <v>253</v>
      </c>
      <c r="D32" s="194" t="s">
        <v>160</v>
      </c>
      <c r="E32" s="204" t="s">
        <v>1141</v>
      </c>
    </row>
    <row r="33" spans="1:5" x14ac:dyDescent="0.15">
      <c r="A33" s="192" t="s">
        <v>254</v>
      </c>
      <c r="D33" s="137" t="s">
        <v>38</v>
      </c>
      <c r="E33" s="138" t="s">
        <v>1142</v>
      </c>
    </row>
    <row r="34" spans="1:5" x14ac:dyDescent="0.15">
      <c r="A34" s="191" t="s">
        <v>255</v>
      </c>
      <c r="D34" s="194" t="s">
        <v>160</v>
      </c>
      <c r="E34" s="204" t="s">
        <v>1141</v>
      </c>
    </row>
    <row r="35" spans="1:5" x14ac:dyDescent="0.15">
      <c r="A35" s="191" t="s">
        <v>256</v>
      </c>
      <c r="D35" s="194" t="s">
        <v>160</v>
      </c>
      <c r="E35" s="204" t="s">
        <v>1141</v>
      </c>
    </row>
    <row r="36" spans="1:5" x14ac:dyDescent="0.15">
      <c r="A36" s="191" t="s">
        <v>257</v>
      </c>
      <c r="D36" s="194" t="s">
        <v>38</v>
      </c>
      <c r="E36" s="205"/>
    </row>
    <row r="37" spans="1:5" x14ac:dyDescent="0.15">
      <c r="A37" s="193" t="s">
        <v>1040</v>
      </c>
      <c r="D37" s="194" t="s">
        <v>160</v>
      </c>
      <c r="E37" s="204" t="s">
        <v>55</v>
      </c>
    </row>
    <row r="38" spans="1:5" x14ac:dyDescent="0.15">
      <c r="A38" s="194" t="s">
        <v>1086</v>
      </c>
      <c r="D38" s="194" t="s">
        <v>160</v>
      </c>
      <c r="E38" s="204" t="s">
        <v>55</v>
      </c>
    </row>
    <row r="39" spans="1:5" x14ac:dyDescent="0.15">
      <c r="A39" s="192" t="s">
        <v>258</v>
      </c>
      <c r="D39" s="137" t="s">
        <v>160</v>
      </c>
      <c r="E39" s="204" t="s">
        <v>55</v>
      </c>
    </row>
    <row r="40" spans="1:5" x14ac:dyDescent="0.15">
      <c r="A40" s="191" t="s">
        <v>259</v>
      </c>
      <c r="D40" s="194" t="s">
        <v>38</v>
      </c>
      <c r="E40" s="205"/>
    </row>
    <row r="41" spans="1:5" x14ac:dyDescent="0.15">
      <c r="A41" s="192" t="s">
        <v>260</v>
      </c>
      <c r="D41" s="137" t="s">
        <v>38</v>
      </c>
      <c r="E41" s="205"/>
    </row>
    <row r="42" spans="1:5" x14ac:dyDescent="0.15">
      <c r="A42" s="191" t="s">
        <v>261</v>
      </c>
      <c r="D42" s="194" t="s">
        <v>38</v>
      </c>
      <c r="E42" s="204" t="s">
        <v>1142</v>
      </c>
    </row>
    <row r="43" spans="1:5" x14ac:dyDescent="0.15">
      <c r="A43" s="192" t="s">
        <v>262</v>
      </c>
      <c r="D43" s="137" t="s">
        <v>160</v>
      </c>
      <c r="E43" s="138" t="s">
        <v>1141</v>
      </c>
    </row>
    <row r="44" spans="1:5" x14ac:dyDescent="0.15">
      <c r="A44" s="191" t="s">
        <v>263</v>
      </c>
      <c r="D44" s="194" t="s">
        <v>160</v>
      </c>
      <c r="E44" s="204" t="s">
        <v>1141</v>
      </c>
    </row>
    <row r="45" spans="1:5" x14ac:dyDescent="0.15">
      <c r="A45" s="191" t="s">
        <v>264</v>
      </c>
      <c r="D45" s="194" t="s">
        <v>160</v>
      </c>
      <c r="E45" s="204" t="s">
        <v>1141</v>
      </c>
    </row>
    <row r="46" spans="1:5" x14ac:dyDescent="0.15">
      <c r="A46" s="191" t="s">
        <v>265</v>
      </c>
      <c r="D46" s="194" t="s">
        <v>160</v>
      </c>
      <c r="E46" s="204" t="s">
        <v>1141</v>
      </c>
    </row>
    <row r="47" spans="1:5" x14ac:dyDescent="0.15">
      <c r="A47" s="192" t="s">
        <v>1346</v>
      </c>
      <c r="D47" s="137" t="s">
        <v>160</v>
      </c>
      <c r="E47" s="195" t="s">
        <v>1145</v>
      </c>
    </row>
    <row r="48" spans="1:5" x14ac:dyDescent="0.15">
      <c r="A48" s="192" t="s">
        <v>1087</v>
      </c>
      <c r="D48" s="137" t="s">
        <v>38</v>
      </c>
      <c r="E48" s="205"/>
    </row>
    <row r="49" spans="1:5" x14ac:dyDescent="0.15">
      <c r="A49" s="191" t="s">
        <v>266</v>
      </c>
      <c r="D49" s="194" t="s">
        <v>160</v>
      </c>
      <c r="E49" s="204" t="s">
        <v>1146</v>
      </c>
    </row>
    <row r="50" spans="1:5" x14ac:dyDescent="0.15">
      <c r="A50" s="191" t="s">
        <v>267</v>
      </c>
      <c r="D50" s="194" t="s">
        <v>160</v>
      </c>
      <c r="E50" s="204" t="s">
        <v>1141</v>
      </c>
    </row>
    <row r="51" spans="1:5" x14ac:dyDescent="0.15">
      <c r="A51" s="191" t="s">
        <v>268</v>
      </c>
      <c r="D51" s="194" t="s">
        <v>38</v>
      </c>
      <c r="E51" s="205"/>
    </row>
    <row r="52" spans="1:5" x14ac:dyDescent="0.15">
      <c r="A52" s="191" t="s">
        <v>269</v>
      </c>
      <c r="D52" s="194" t="s">
        <v>38</v>
      </c>
      <c r="E52" s="205"/>
    </row>
    <row r="53" spans="1:5" x14ac:dyDescent="0.15">
      <c r="A53" s="192" t="s">
        <v>270</v>
      </c>
      <c r="D53" s="137" t="s">
        <v>160</v>
      </c>
      <c r="E53" s="138" t="s">
        <v>1141</v>
      </c>
    </row>
    <row r="54" spans="1:5" x14ac:dyDescent="0.15">
      <c r="A54" s="191" t="s">
        <v>271</v>
      </c>
      <c r="D54" s="194" t="s">
        <v>160</v>
      </c>
      <c r="E54" s="204" t="s">
        <v>1141</v>
      </c>
    </row>
    <row r="55" spans="1:5" x14ac:dyDescent="0.15">
      <c r="A55" s="191" t="s">
        <v>272</v>
      </c>
      <c r="D55" s="194" t="s">
        <v>38</v>
      </c>
      <c r="E55" s="205"/>
    </row>
    <row r="56" spans="1:5" x14ac:dyDescent="0.15">
      <c r="A56" s="191" t="s">
        <v>273</v>
      </c>
      <c r="D56" s="194" t="s">
        <v>160</v>
      </c>
      <c r="E56" s="204" t="s">
        <v>1141</v>
      </c>
    </row>
    <row r="57" spans="1:5" x14ac:dyDescent="0.15">
      <c r="A57" s="192" t="s">
        <v>274</v>
      </c>
      <c r="D57" s="137" t="s">
        <v>38</v>
      </c>
      <c r="E57" s="138" t="s">
        <v>44</v>
      </c>
    </row>
    <row r="58" spans="1:5" x14ac:dyDescent="0.15">
      <c r="A58" s="192" t="s">
        <v>275</v>
      </c>
      <c r="D58" s="137" t="s">
        <v>160</v>
      </c>
      <c r="E58" s="138" t="s">
        <v>1145</v>
      </c>
    </row>
    <row r="59" spans="1:5" x14ac:dyDescent="0.15">
      <c r="A59" s="191" t="s">
        <v>277</v>
      </c>
      <c r="D59" s="194" t="s">
        <v>38</v>
      </c>
      <c r="E59" s="204" t="s">
        <v>1147</v>
      </c>
    </row>
    <row r="60" spans="1:5" x14ac:dyDescent="0.15">
      <c r="A60" s="192" t="s">
        <v>278</v>
      </c>
      <c r="D60" s="137" t="s">
        <v>38</v>
      </c>
      <c r="E60" s="138" t="s">
        <v>1148</v>
      </c>
    </row>
    <row r="61" spans="1:5" x14ac:dyDescent="0.15">
      <c r="A61" s="192" t="s">
        <v>279</v>
      </c>
      <c r="D61" s="137" t="s">
        <v>160</v>
      </c>
      <c r="E61" s="138" t="s">
        <v>1141</v>
      </c>
    </row>
    <row r="62" spans="1:5" x14ac:dyDescent="0.15">
      <c r="A62" s="192" t="s">
        <v>280</v>
      </c>
      <c r="D62" s="137" t="s">
        <v>160</v>
      </c>
      <c r="E62" s="138" t="s">
        <v>1141</v>
      </c>
    </row>
    <row r="63" spans="1:5" x14ac:dyDescent="0.15">
      <c r="A63" s="191" t="s">
        <v>1347</v>
      </c>
      <c r="D63" s="194" t="s">
        <v>160</v>
      </c>
      <c r="E63" s="195" t="s">
        <v>1141</v>
      </c>
    </row>
    <row r="64" spans="1:5" x14ac:dyDescent="0.15">
      <c r="A64" s="192" t="s">
        <v>1088</v>
      </c>
      <c r="D64" s="137" t="s">
        <v>38</v>
      </c>
      <c r="E64" s="205"/>
    </row>
    <row r="65" spans="1:5" x14ac:dyDescent="0.15">
      <c r="A65" s="191" t="s">
        <v>281</v>
      </c>
      <c r="D65" s="194" t="s">
        <v>38</v>
      </c>
      <c r="E65" s="205"/>
    </row>
    <row r="66" spans="1:5" x14ac:dyDescent="0.15">
      <c r="A66" s="192" t="s">
        <v>282</v>
      </c>
      <c r="D66" s="137" t="s">
        <v>160</v>
      </c>
      <c r="E66" s="138" t="s">
        <v>1141</v>
      </c>
    </row>
    <row r="67" spans="1:5" x14ac:dyDescent="0.15">
      <c r="A67" s="192" t="s">
        <v>283</v>
      </c>
      <c r="D67" s="137" t="s">
        <v>38</v>
      </c>
      <c r="E67" s="138" t="s">
        <v>1142</v>
      </c>
    </row>
    <row r="68" spans="1:5" x14ac:dyDescent="0.15">
      <c r="A68" s="192" t="s">
        <v>284</v>
      </c>
      <c r="D68" s="137" t="s">
        <v>38</v>
      </c>
      <c r="E68" s="205"/>
    </row>
    <row r="69" spans="1:5" x14ac:dyDescent="0.15">
      <c r="A69" s="192" t="s">
        <v>285</v>
      </c>
      <c r="D69" s="137" t="s">
        <v>38</v>
      </c>
      <c r="E69" s="205"/>
    </row>
    <row r="70" spans="1:5" x14ac:dyDescent="0.15">
      <c r="A70" s="192" t="s">
        <v>287</v>
      </c>
      <c r="D70" s="137" t="s">
        <v>38</v>
      </c>
      <c r="E70" s="205"/>
    </row>
    <row r="71" spans="1:5" x14ac:dyDescent="0.15">
      <c r="A71" s="194" t="s">
        <v>1041</v>
      </c>
      <c r="D71" s="194" t="s">
        <v>160</v>
      </c>
      <c r="E71" s="204" t="s">
        <v>1145</v>
      </c>
    </row>
    <row r="72" spans="1:5" x14ac:dyDescent="0.15">
      <c r="A72" s="192" t="s">
        <v>288</v>
      </c>
      <c r="D72" s="137" t="s">
        <v>160</v>
      </c>
      <c r="E72" s="138" t="s">
        <v>1141</v>
      </c>
    </row>
    <row r="73" spans="1:5" x14ac:dyDescent="0.15">
      <c r="A73" s="192" t="s">
        <v>290</v>
      </c>
      <c r="D73" s="137" t="s">
        <v>160</v>
      </c>
      <c r="E73" s="138" t="s">
        <v>1146</v>
      </c>
    </row>
    <row r="74" spans="1:5" x14ac:dyDescent="0.15">
      <c r="A74" s="192" t="s">
        <v>291</v>
      </c>
      <c r="D74" s="137" t="s">
        <v>160</v>
      </c>
      <c r="E74" s="138" t="s">
        <v>1149</v>
      </c>
    </row>
    <row r="75" spans="1:5" x14ac:dyDescent="0.15">
      <c r="A75" s="192" t="s">
        <v>292</v>
      </c>
      <c r="D75" s="137" t="s">
        <v>160</v>
      </c>
      <c r="E75" s="138" t="s">
        <v>1141</v>
      </c>
    </row>
    <row r="76" spans="1:5" x14ac:dyDescent="0.15">
      <c r="A76" s="192" t="s">
        <v>293</v>
      </c>
      <c r="D76" s="137" t="s">
        <v>160</v>
      </c>
      <c r="E76" s="138" t="s">
        <v>1141</v>
      </c>
    </row>
    <row r="77" spans="1:5" x14ac:dyDescent="0.15">
      <c r="A77" s="192" t="s">
        <v>294</v>
      </c>
      <c r="D77" s="137" t="s">
        <v>160</v>
      </c>
      <c r="E77" s="138" t="s">
        <v>55</v>
      </c>
    </row>
    <row r="78" spans="1:5" x14ac:dyDescent="0.15">
      <c r="A78" s="191" t="s">
        <v>295</v>
      </c>
      <c r="D78" s="194" t="s">
        <v>160</v>
      </c>
      <c r="E78" s="204" t="s">
        <v>47</v>
      </c>
    </row>
    <row r="79" spans="1:5" x14ac:dyDescent="0.15">
      <c r="A79" s="191" t="s">
        <v>296</v>
      </c>
      <c r="D79" s="194" t="s">
        <v>160</v>
      </c>
      <c r="E79" s="204" t="s">
        <v>1141</v>
      </c>
    </row>
    <row r="80" spans="1:5" x14ac:dyDescent="0.15">
      <c r="A80" s="191" t="s">
        <v>297</v>
      </c>
      <c r="D80" s="194" t="s">
        <v>160</v>
      </c>
      <c r="E80" s="204" t="s">
        <v>1141</v>
      </c>
    </row>
    <row r="81" spans="1:5" x14ac:dyDescent="0.15">
      <c r="A81" s="192" t="s">
        <v>298</v>
      </c>
      <c r="D81" s="137" t="s">
        <v>160</v>
      </c>
      <c r="E81" s="138" t="s">
        <v>1141</v>
      </c>
    </row>
    <row r="82" spans="1:5" x14ac:dyDescent="0.15">
      <c r="A82" s="191" t="s">
        <v>299</v>
      </c>
      <c r="D82" s="194" t="s">
        <v>38</v>
      </c>
      <c r="E82" s="205"/>
    </row>
    <row r="83" spans="1:5" x14ac:dyDescent="0.15">
      <c r="A83" s="192" t="s">
        <v>300</v>
      </c>
      <c r="D83" s="137" t="s">
        <v>38</v>
      </c>
      <c r="E83" s="138" t="s">
        <v>1148</v>
      </c>
    </row>
    <row r="84" spans="1:5" x14ac:dyDescent="0.15">
      <c r="A84" s="191" t="s">
        <v>1042</v>
      </c>
      <c r="D84" s="194" t="s">
        <v>38</v>
      </c>
      <c r="E84" s="205"/>
    </row>
    <row r="85" spans="1:5" x14ac:dyDescent="0.15">
      <c r="A85" s="191" t="s">
        <v>301</v>
      </c>
      <c r="D85" s="194" t="s">
        <v>38</v>
      </c>
      <c r="E85" s="205"/>
    </row>
    <row r="86" spans="1:5" x14ac:dyDescent="0.15">
      <c r="A86" s="192" t="s">
        <v>1348</v>
      </c>
      <c r="D86" s="194" t="s">
        <v>51</v>
      </c>
      <c r="E86" s="139" t="s">
        <v>52</v>
      </c>
    </row>
    <row r="87" spans="1:5" x14ac:dyDescent="0.15">
      <c r="A87" s="192" t="s">
        <v>302</v>
      </c>
      <c r="D87" s="194" t="s">
        <v>51</v>
      </c>
      <c r="E87" s="138" t="s">
        <v>52</v>
      </c>
    </row>
    <row r="88" spans="1:5" x14ac:dyDescent="0.15">
      <c r="A88" s="192" t="s">
        <v>303</v>
      </c>
      <c r="D88" s="194" t="s">
        <v>51</v>
      </c>
      <c r="E88" s="138" t="s">
        <v>52</v>
      </c>
    </row>
    <row r="89" spans="1:5" x14ac:dyDescent="0.15">
      <c r="A89" s="192" t="s">
        <v>304</v>
      </c>
      <c r="D89" s="137" t="s">
        <v>38</v>
      </c>
      <c r="E89" s="205"/>
    </row>
    <row r="90" spans="1:5" x14ac:dyDescent="0.15">
      <c r="A90" s="194" t="s">
        <v>1349</v>
      </c>
      <c r="D90" s="194" t="s">
        <v>160</v>
      </c>
      <c r="E90" s="195" t="s">
        <v>1143</v>
      </c>
    </row>
    <row r="91" spans="1:5" x14ac:dyDescent="0.15">
      <c r="A91" s="191" t="s">
        <v>305</v>
      </c>
      <c r="D91" s="194" t="s">
        <v>160</v>
      </c>
      <c r="E91" s="204" t="s">
        <v>1141</v>
      </c>
    </row>
    <row r="92" spans="1:5" x14ac:dyDescent="0.15">
      <c r="A92" s="192" t="s">
        <v>1350</v>
      </c>
      <c r="D92" s="137" t="s">
        <v>160</v>
      </c>
      <c r="E92" s="139" t="s">
        <v>1141</v>
      </c>
    </row>
    <row r="93" spans="1:5" x14ac:dyDescent="0.15">
      <c r="A93" s="192" t="s">
        <v>306</v>
      </c>
      <c r="D93" s="137" t="s">
        <v>38</v>
      </c>
      <c r="E93" s="205"/>
    </row>
    <row r="94" spans="1:5" x14ac:dyDescent="0.15">
      <c r="A94" s="192" t="s">
        <v>307</v>
      </c>
      <c r="D94" s="137" t="s">
        <v>160</v>
      </c>
      <c r="E94" s="138" t="s">
        <v>1149</v>
      </c>
    </row>
    <row r="95" spans="1:5" x14ac:dyDescent="0.15">
      <c r="A95" s="191" t="s">
        <v>308</v>
      </c>
      <c r="D95" s="194" t="s">
        <v>160</v>
      </c>
      <c r="E95" s="204" t="s">
        <v>1141</v>
      </c>
    </row>
    <row r="96" spans="1:5" x14ac:dyDescent="0.15">
      <c r="A96" s="191" t="s">
        <v>1351</v>
      </c>
      <c r="D96" s="194" t="s">
        <v>160</v>
      </c>
      <c r="E96" s="195" t="s">
        <v>1141</v>
      </c>
    </row>
    <row r="97" spans="1:5" x14ac:dyDescent="0.15">
      <c r="A97" s="191" t="s">
        <v>310</v>
      </c>
      <c r="D97" s="194" t="s">
        <v>38</v>
      </c>
      <c r="E97" s="205"/>
    </row>
    <row r="98" spans="1:5" x14ac:dyDescent="0.15">
      <c r="A98" s="191" t="s">
        <v>311</v>
      </c>
      <c r="D98" s="194" t="s">
        <v>160</v>
      </c>
      <c r="E98" s="204" t="s">
        <v>1141</v>
      </c>
    </row>
    <row r="99" spans="1:5" x14ac:dyDescent="0.15">
      <c r="A99" s="191" t="s">
        <v>312</v>
      </c>
      <c r="D99" s="194" t="s">
        <v>160</v>
      </c>
      <c r="E99" s="204" t="s">
        <v>1141</v>
      </c>
    </row>
    <row r="100" spans="1:5" x14ac:dyDescent="0.15">
      <c r="A100" s="192" t="s">
        <v>313</v>
      </c>
      <c r="D100" s="137" t="s">
        <v>160</v>
      </c>
      <c r="E100" s="138" t="s">
        <v>55</v>
      </c>
    </row>
    <row r="101" spans="1:5" x14ac:dyDescent="0.15">
      <c r="A101" s="192" t="s">
        <v>314</v>
      </c>
      <c r="D101" s="137" t="s">
        <v>160</v>
      </c>
      <c r="E101" s="138" t="s">
        <v>55</v>
      </c>
    </row>
    <row r="102" spans="1:5" x14ac:dyDescent="0.15">
      <c r="A102" s="192" t="s">
        <v>315</v>
      </c>
      <c r="D102" s="137" t="s">
        <v>160</v>
      </c>
      <c r="E102" s="138" t="s">
        <v>1149</v>
      </c>
    </row>
    <row r="103" spans="1:5" x14ac:dyDescent="0.15">
      <c r="A103" s="191" t="s">
        <v>1043</v>
      </c>
      <c r="D103" s="194" t="s">
        <v>160</v>
      </c>
      <c r="E103" s="204" t="s">
        <v>58</v>
      </c>
    </row>
    <row r="104" spans="1:5" x14ac:dyDescent="0.15">
      <c r="A104" s="192" t="s">
        <v>316</v>
      </c>
      <c r="D104" s="137" t="s">
        <v>160</v>
      </c>
      <c r="E104" s="138" t="s">
        <v>1141</v>
      </c>
    </row>
    <row r="105" spans="1:5" x14ac:dyDescent="0.15">
      <c r="A105" s="192" t="s">
        <v>317</v>
      </c>
      <c r="D105" s="137" t="s">
        <v>160</v>
      </c>
      <c r="E105" s="138" t="s">
        <v>1141</v>
      </c>
    </row>
    <row r="106" spans="1:5" x14ac:dyDescent="0.15">
      <c r="A106" s="191" t="s">
        <v>318</v>
      </c>
      <c r="D106" s="194" t="s">
        <v>38</v>
      </c>
      <c r="E106" s="205"/>
    </row>
    <row r="107" spans="1:5" x14ac:dyDescent="0.15">
      <c r="A107" s="192" t="s">
        <v>319</v>
      </c>
      <c r="D107" s="137" t="s">
        <v>38</v>
      </c>
      <c r="E107" s="138" t="s">
        <v>1148</v>
      </c>
    </row>
    <row r="108" spans="1:5" x14ac:dyDescent="0.15">
      <c r="A108" s="191" t="s">
        <v>1044</v>
      </c>
      <c r="D108" s="194" t="s">
        <v>160</v>
      </c>
      <c r="E108" s="204" t="s">
        <v>1141</v>
      </c>
    </row>
    <row r="109" spans="1:5" x14ac:dyDescent="0.15">
      <c r="A109" s="192" t="s">
        <v>320</v>
      </c>
      <c r="D109" s="137" t="s">
        <v>160</v>
      </c>
      <c r="E109" s="204" t="s">
        <v>55</v>
      </c>
    </row>
    <row r="110" spans="1:5" x14ac:dyDescent="0.15">
      <c r="A110" s="192" t="s">
        <v>1089</v>
      </c>
      <c r="D110" s="137" t="s">
        <v>160</v>
      </c>
      <c r="E110" s="204" t="s">
        <v>55</v>
      </c>
    </row>
    <row r="111" spans="1:5" x14ac:dyDescent="0.15">
      <c r="A111" s="191" t="s">
        <v>321</v>
      </c>
      <c r="D111" s="194" t="s">
        <v>38</v>
      </c>
      <c r="E111" s="205"/>
    </row>
    <row r="112" spans="1:5" x14ac:dyDescent="0.15">
      <c r="A112" s="191" t="s">
        <v>322</v>
      </c>
      <c r="D112" s="194" t="s">
        <v>160</v>
      </c>
      <c r="E112" s="204" t="s">
        <v>55</v>
      </c>
    </row>
    <row r="113" spans="1:5" x14ac:dyDescent="0.15">
      <c r="A113" s="192" t="s">
        <v>323</v>
      </c>
      <c r="D113" s="137" t="s">
        <v>160</v>
      </c>
      <c r="E113" s="204" t="s">
        <v>55</v>
      </c>
    </row>
    <row r="114" spans="1:5" x14ac:dyDescent="0.15">
      <c r="A114" s="191" t="s">
        <v>324</v>
      </c>
      <c r="D114" s="194" t="s">
        <v>160</v>
      </c>
      <c r="E114" s="204" t="s">
        <v>1141</v>
      </c>
    </row>
    <row r="115" spans="1:5" x14ac:dyDescent="0.15">
      <c r="A115" s="192" t="s">
        <v>325</v>
      </c>
      <c r="D115" s="137" t="s">
        <v>160</v>
      </c>
      <c r="E115" s="138" t="s">
        <v>1141</v>
      </c>
    </row>
    <row r="116" spans="1:5" x14ac:dyDescent="0.15">
      <c r="A116" s="192" t="s">
        <v>326</v>
      </c>
      <c r="D116" s="137" t="s">
        <v>160</v>
      </c>
      <c r="E116" s="138" t="s">
        <v>1141</v>
      </c>
    </row>
    <row r="117" spans="1:5" x14ac:dyDescent="0.15">
      <c r="A117" s="191" t="s">
        <v>327</v>
      </c>
      <c r="D117" s="194" t="s">
        <v>160</v>
      </c>
      <c r="E117" s="204" t="s">
        <v>1141</v>
      </c>
    </row>
    <row r="118" spans="1:5" x14ac:dyDescent="0.15">
      <c r="A118" s="191" t="s">
        <v>328</v>
      </c>
      <c r="D118" s="194" t="s">
        <v>160</v>
      </c>
      <c r="E118" s="204" t="s">
        <v>1141</v>
      </c>
    </row>
    <row r="119" spans="1:5" x14ac:dyDescent="0.15">
      <c r="A119" s="191" t="s">
        <v>329</v>
      </c>
      <c r="D119" s="194" t="s">
        <v>160</v>
      </c>
      <c r="E119" s="204" t="s">
        <v>1141</v>
      </c>
    </row>
    <row r="120" spans="1:5" x14ac:dyDescent="0.15">
      <c r="A120" s="191" t="s">
        <v>1399</v>
      </c>
      <c r="D120" s="194" t="s">
        <v>160</v>
      </c>
      <c r="E120" s="204" t="s">
        <v>55</v>
      </c>
    </row>
    <row r="121" spans="1:5" x14ac:dyDescent="0.15">
      <c r="A121" s="192" t="s">
        <v>330</v>
      </c>
      <c r="D121" s="137" t="s">
        <v>38</v>
      </c>
      <c r="E121" s="138" t="s">
        <v>1142</v>
      </c>
    </row>
    <row r="122" spans="1:5" x14ac:dyDescent="0.15">
      <c r="A122" s="192" t="s">
        <v>331</v>
      </c>
      <c r="D122" s="137" t="s">
        <v>160</v>
      </c>
      <c r="E122" s="138" t="s">
        <v>55</v>
      </c>
    </row>
    <row r="123" spans="1:5" x14ac:dyDescent="0.15">
      <c r="A123" s="191" t="s">
        <v>1045</v>
      </c>
      <c r="D123" s="194" t="s">
        <v>38</v>
      </c>
      <c r="E123" s="204" t="s">
        <v>1147</v>
      </c>
    </row>
    <row r="124" spans="1:5" x14ac:dyDescent="0.15">
      <c r="A124" s="192" t="s">
        <v>332</v>
      </c>
      <c r="D124" s="137" t="s">
        <v>160</v>
      </c>
      <c r="E124" s="138" t="s">
        <v>1141</v>
      </c>
    </row>
    <row r="125" spans="1:5" x14ac:dyDescent="0.15">
      <c r="A125" s="191" t="s">
        <v>1046</v>
      </c>
      <c r="D125" s="194" t="s">
        <v>160</v>
      </c>
      <c r="E125" s="204" t="s">
        <v>1141</v>
      </c>
    </row>
    <row r="126" spans="1:5" x14ac:dyDescent="0.15">
      <c r="A126" s="192" t="s">
        <v>333</v>
      </c>
      <c r="D126" s="137" t="s">
        <v>160</v>
      </c>
      <c r="E126" s="138" t="s">
        <v>1141</v>
      </c>
    </row>
    <row r="127" spans="1:5" x14ac:dyDescent="0.15">
      <c r="A127" s="191" t="s">
        <v>334</v>
      </c>
      <c r="D127" s="194" t="s">
        <v>38</v>
      </c>
      <c r="E127" s="204" t="s">
        <v>1147</v>
      </c>
    </row>
    <row r="128" spans="1:5" x14ac:dyDescent="0.15">
      <c r="A128" s="192" t="s">
        <v>335</v>
      </c>
      <c r="D128" s="137" t="s">
        <v>160</v>
      </c>
      <c r="E128" s="138" t="s">
        <v>1141</v>
      </c>
    </row>
    <row r="129" spans="1:5" x14ac:dyDescent="0.15">
      <c r="A129" s="191" t="s">
        <v>1047</v>
      </c>
      <c r="D129" s="194" t="s">
        <v>160</v>
      </c>
      <c r="E129" s="204" t="s">
        <v>55</v>
      </c>
    </row>
    <row r="130" spans="1:5" x14ac:dyDescent="0.15">
      <c r="A130" s="192" t="s">
        <v>336</v>
      </c>
      <c r="D130" s="137" t="s">
        <v>38</v>
      </c>
      <c r="E130" s="205"/>
    </row>
    <row r="131" spans="1:5" x14ac:dyDescent="0.15">
      <c r="A131" s="192" t="s">
        <v>337</v>
      </c>
      <c r="D131" s="137" t="s">
        <v>38</v>
      </c>
      <c r="E131" s="205"/>
    </row>
    <row r="132" spans="1:5" x14ac:dyDescent="0.15">
      <c r="A132" s="191" t="s">
        <v>338</v>
      </c>
      <c r="D132" s="194" t="s">
        <v>160</v>
      </c>
      <c r="E132" s="204" t="s">
        <v>47</v>
      </c>
    </row>
    <row r="133" spans="1:5" x14ac:dyDescent="0.15">
      <c r="A133" s="192" t="s">
        <v>339</v>
      </c>
      <c r="D133" s="137" t="s">
        <v>38</v>
      </c>
      <c r="E133" s="138" t="s">
        <v>1142</v>
      </c>
    </row>
    <row r="134" spans="1:5" x14ac:dyDescent="0.15">
      <c r="A134" s="191" t="s">
        <v>340</v>
      </c>
      <c r="D134" s="201" t="s">
        <v>51</v>
      </c>
      <c r="E134" s="204" t="s">
        <v>53</v>
      </c>
    </row>
    <row r="135" spans="1:5" x14ac:dyDescent="0.15">
      <c r="A135" s="191" t="s">
        <v>341</v>
      </c>
      <c r="D135" s="201" t="s">
        <v>38</v>
      </c>
      <c r="E135" s="205"/>
    </row>
    <row r="136" spans="1:5" x14ac:dyDescent="0.15">
      <c r="A136" s="191" t="s">
        <v>342</v>
      </c>
      <c r="D136" s="201" t="s">
        <v>160</v>
      </c>
      <c r="E136" s="204" t="s">
        <v>1141</v>
      </c>
    </row>
    <row r="137" spans="1:5" x14ac:dyDescent="0.15">
      <c r="A137" s="192" t="s">
        <v>343</v>
      </c>
      <c r="D137" s="140" t="s">
        <v>38</v>
      </c>
      <c r="E137" s="205"/>
    </row>
    <row r="138" spans="1:5" x14ac:dyDescent="0.15">
      <c r="A138" s="192" t="s">
        <v>344</v>
      </c>
      <c r="D138" s="140" t="s">
        <v>38</v>
      </c>
      <c r="E138" s="205"/>
    </row>
    <row r="139" spans="1:5" x14ac:dyDescent="0.15">
      <c r="A139" s="191" t="s">
        <v>345</v>
      </c>
      <c r="D139" s="201" t="s">
        <v>38</v>
      </c>
      <c r="E139" s="205"/>
    </row>
    <row r="140" spans="1:5" x14ac:dyDescent="0.15">
      <c r="A140" s="194" t="s">
        <v>346</v>
      </c>
      <c r="D140" s="201" t="s">
        <v>38</v>
      </c>
      <c r="E140" s="205"/>
    </row>
    <row r="141" spans="1:5" x14ac:dyDescent="0.15">
      <c r="A141" s="191" t="s">
        <v>347</v>
      </c>
      <c r="D141" s="201" t="s">
        <v>160</v>
      </c>
      <c r="E141" s="204" t="s">
        <v>1141</v>
      </c>
    </row>
    <row r="142" spans="1:5" x14ac:dyDescent="0.15">
      <c r="A142" s="192" t="s">
        <v>348</v>
      </c>
      <c r="D142" s="140" t="s">
        <v>160</v>
      </c>
      <c r="E142" s="138" t="s">
        <v>1141</v>
      </c>
    </row>
    <row r="143" spans="1:5" x14ac:dyDescent="0.15">
      <c r="A143" s="192" t="s">
        <v>349</v>
      </c>
      <c r="D143" s="140" t="s">
        <v>38</v>
      </c>
      <c r="E143" s="205"/>
    </row>
    <row r="144" spans="1:5" x14ac:dyDescent="0.15">
      <c r="A144" s="191" t="s">
        <v>350</v>
      </c>
      <c r="D144" s="201" t="s">
        <v>38</v>
      </c>
      <c r="E144" s="204" t="s">
        <v>1142</v>
      </c>
    </row>
    <row r="145" spans="1:5" x14ac:dyDescent="0.15">
      <c r="A145" s="192" t="s">
        <v>351</v>
      </c>
      <c r="D145" s="140" t="s">
        <v>160</v>
      </c>
      <c r="E145" s="138" t="s">
        <v>47</v>
      </c>
    </row>
    <row r="146" spans="1:5" x14ac:dyDescent="0.15">
      <c r="A146" s="191" t="s">
        <v>352</v>
      </c>
      <c r="D146" s="201" t="s">
        <v>38</v>
      </c>
      <c r="E146" s="205"/>
    </row>
    <row r="147" spans="1:5" x14ac:dyDescent="0.15">
      <c r="A147" s="192" t="s">
        <v>353</v>
      </c>
      <c r="D147" s="140" t="s">
        <v>160</v>
      </c>
      <c r="E147" s="138" t="s">
        <v>47</v>
      </c>
    </row>
    <row r="148" spans="1:5" x14ac:dyDescent="0.15">
      <c r="A148" s="193" t="s">
        <v>1048</v>
      </c>
      <c r="D148" s="201" t="s">
        <v>160</v>
      </c>
      <c r="E148" s="204" t="s">
        <v>55</v>
      </c>
    </row>
    <row r="149" spans="1:5" x14ac:dyDescent="0.15">
      <c r="A149" s="191" t="s">
        <v>1049</v>
      </c>
      <c r="D149" s="201" t="s">
        <v>160</v>
      </c>
      <c r="E149" s="204" t="s">
        <v>55</v>
      </c>
    </row>
    <row r="150" spans="1:5" x14ac:dyDescent="0.15">
      <c r="A150" s="192" t="s">
        <v>354</v>
      </c>
      <c r="D150" s="140" t="s">
        <v>38</v>
      </c>
      <c r="E150" s="138" t="s">
        <v>1147</v>
      </c>
    </row>
    <row r="151" spans="1:5" x14ac:dyDescent="0.15">
      <c r="A151" s="192" t="s">
        <v>355</v>
      </c>
      <c r="D151" s="140" t="s">
        <v>51</v>
      </c>
      <c r="E151" s="138" t="s">
        <v>52</v>
      </c>
    </row>
    <row r="152" spans="1:5" x14ac:dyDescent="0.15">
      <c r="A152" s="191" t="s">
        <v>1050</v>
      </c>
      <c r="D152" s="201" t="s">
        <v>38</v>
      </c>
      <c r="E152" s="204" t="s">
        <v>44</v>
      </c>
    </row>
    <row r="153" spans="1:5" x14ac:dyDescent="0.15">
      <c r="A153" s="191" t="s">
        <v>356</v>
      </c>
      <c r="D153" s="201" t="s">
        <v>160</v>
      </c>
      <c r="E153" s="204" t="s">
        <v>1141</v>
      </c>
    </row>
    <row r="154" spans="1:5" x14ac:dyDescent="0.15">
      <c r="A154" s="191" t="s">
        <v>357</v>
      </c>
      <c r="D154" s="201" t="s">
        <v>38</v>
      </c>
      <c r="E154" s="204" t="s">
        <v>1147</v>
      </c>
    </row>
    <row r="155" spans="1:5" x14ac:dyDescent="0.15">
      <c r="A155" s="192" t="s">
        <v>358</v>
      </c>
      <c r="D155" s="140" t="s">
        <v>160</v>
      </c>
      <c r="E155" s="138" t="s">
        <v>1141</v>
      </c>
    </row>
    <row r="156" spans="1:5" x14ac:dyDescent="0.15">
      <c r="A156" s="191" t="s">
        <v>359</v>
      </c>
      <c r="D156" s="201" t="s">
        <v>160</v>
      </c>
      <c r="E156" s="204" t="s">
        <v>1141</v>
      </c>
    </row>
    <row r="157" spans="1:5" x14ac:dyDescent="0.15">
      <c r="A157" s="191" t="s">
        <v>360</v>
      </c>
      <c r="D157" s="201" t="s">
        <v>160</v>
      </c>
      <c r="E157" s="204" t="s">
        <v>55</v>
      </c>
    </row>
    <row r="158" spans="1:5" x14ac:dyDescent="0.15">
      <c r="A158" s="192" t="s">
        <v>361</v>
      </c>
      <c r="D158" s="140" t="s">
        <v>38</v>
      </c>
      <c r="E158" s="205"/>
    </row>
    <row r="159" spans="1:5" x14ac:dyDescent="0.15">
      <c r="A159" s="191" t="s">
        <v>362</v>
      </c>
      <c r="D159" s="201" t="s">
        <v>160</v>
      </c>
      <c r="E159" s="204" t="s">
        <v>1141</v>
      </c>
    </row>
    <row r="160" spans="1:5" x14ac:dyDescent="0.15">
      <c r="A160" s="192" t="s">
        <v>363</v>
      </c>
      <c r="D160" s="140" t="s">
        <v>160</v>
      </c>
      <c r="E160" s="138" t="s">
        <v>1144</v>
      </c>
    </row>
    <row r="161" spans="1:5" x14ac:dyDescent="0.15">
      <c r="A161" s="192" t="s">
        <v>364</v>
      </c>
      <c r="D161" s="140" t="s">
        <v>38</v>
      </c>
      <c r="E161" s="138" t="s">
        <v>1150</v>
      </c>
    </row>
    <row r="162" spans="1:5" x14ac:dyDescent="0.15">
      <c r="A162" s="191" t="s">
        <v>365</v>
      </c>
      <c r="D162" s="201" t="s">
        <v>160</v>
      </c>
      <c r="E162" s="204" t="s">
        <v>1141</v>
      </c>
    </row>
    <row r="163" spans="1:5" x14ac:dyDescent="0.15">
      <c r="A163" s="191" t="s">
        <v>366</v>
      </c>
      <c r="D163" s="201" t="s">
        <v>160</v>
      </c>
      <c r="E163" s="204" t="s">
        <v>55</v>
      </c>
    </row>
    <row r="164" spans="1:5" x14ac:dyDescent="0.15">
      <c r="A164" s="191" t="s">
        <v>367</v>
      </c>
      <c r="D164" s="201" t="s">
        <v>38</v>
      </c>
      <c r="E164" s="205"/>
    </row>
    <row r="165" spans="1:5" x14ac:dyDescent="0.15">
      <c r="A165" s="191" t="s">
        <v>368</v>
      </c>
      <c r="D165" s="201" t="s">
        <v>160</v>
      </c>
      <c r="E165" s="204" t="s">
        <v>55</v>
      </c>
    </row>
    <row r="166" spans="1:5" x14ac:dyDescent="0.15">
      <c r="A166" s="191" t="s">
        <v>369</v>
      </c>
      <c r="D166" s="201" t="s">
        <v>160</v>
      </c>
      <c r="E166" s="204" t="s">
        <v>1141</v>
      </c>
    </row>
    <row r="167" spans="1:5" x14ac:dyDescent="0.15">
      <c r="A167" s="192" t="s">
        <v>370</v>
      </c>
      <c r="D167" s="140" t="s">
        <v>38</v>
      </c>
      <c r="E167" s="138" t="s">
        <v>1147</v>
      </c>
    </row>
    <row r="168" spans="1:5" x14ac:dyDescent="0.15">
      <c r="A168" s="192" t="s">
        <v>371</v>
      </c>
      <c r="D168" s="140" t="s">
        <v>160</v>
      </c>
      <c r="E168" s="138" t="s">
        <v>1146</v>
      </c>
    </row>
    <row r="169" spans="1:5" x14ac:dyDescent="0.15">
      <c r="A169" s="191" t="s">
        <v>1352</v>
      </c>
      <c r="D169" s="194" t="s">
        <v>160</v>
      </c>
      <c r="E169" s="195" t="s">
        <v>1141</v>
      </c>
    </row>
    <row r="170" spans="1:5" x14ac:dyDescent="0.15">
      <c r="A170" s="191" t="s">
        <v>372</v>
      </c>
      <c r="D170" s="194" t="s">
        <v>38</v>
      </c>
      <c r="E170" s="205"/>
    </row>
    <row r="171" spans="1:5" x14ac:dyDescent="0.15">
      <c r="A171" s="192" t="s">
        <v>373</v>
      </c>
      <c r="D171" s="137" t="s">
        <v>38</v>
      </c>
      <c r="E171" s="205"/>
    </row>
    <row r="172" spans="1:5" x14ac:dyDescent="0.15">
      <c r="A172" s="191" t="s">
        <v>374</v>
      </c>
      <c r="D172" s="194" t="s">
        <v>160</v>
      </c>
      <c r="E172" s="204" t="s">
        <v>1141</v>
      </c>
    </row>
    <row r="173" spans="1:5" x14ac:dyDescent="0.15">
      <c r="A173" s="192" t="s">
        <v>375</v>
      </c>
      <c r="D173" s="137" t="s">
        <v>41</v>
      </c>
      <c r="E173" s="138" t="s">
        <v>1142</v>
      </c>
    </row>
    <row r="174" spans="1:5" x14ac:dyDescent="0.15">
      <c r="A174" s="192" t="s">
        <v>376</v>
      </c>
      <c r="D174" s="137" t="s">
        <v>160</v>
      </c>
      <c r="E174" s="138" t="s">
        <v>1141</v>
      </c>
    </row>
    <row r="175" spans="1:5" x14ac:dyDescent="0.15">
      <c r="A175" s="192" t="s">
        <v>377</v>
      </c>
      <c r="D175" s="137" t="s">
        <v>160</v>
      </c>
      <c r="E175" s="138" t="s">
        <v>1141</v>
      </c>
    </row>
    <row r="176" spans="1:5" x14ac:dyDescent="0.15">
      <c r="A176" s="191" t="s">
        <v>378</v>
      </c>
      <c r="D176" s="194" t="s">
        <v>160</v>
      </c>
      <c r="E176" s="204" t="s">
        <v>1146</v>
      </c>
    </row>
    <row r="177" spans="1:5" x14ac:dyDescent="0.15">
      <c r="A177" s="191" t="s">
        <v>379</v>
      </c>
      <c r="D177" s="194" t="s">
        <v>51</v>
      </c>
      <c r="E177" s="204" t="s">
        <v>53</v>
      </c>
    </row>
    <row r="178" spans="1:5" x14ac:dyDescent="0.15">
      <c r="A178" s="191" t="s">
        <v>380</v>
      </c>
      <c r="D178" s="194" t="s">
        <v>38</v>
      </c>
      <c r="E178" s="205"/>
    </row>
    <row r="179" spans="1:5" x14ac:dyDescent="0.15">
      <c r="A179" s="192" t="s">
        <v>381</v>
      </c>
      <c r="D179" s="137" t="s">
        <v>160</v>
      </c>
      <c r="E179" s="138" t="s">
        <v>1145</v>
      </c>
    </row>
    <row r="180" spans="1:5" x14ac:dyDescent="0.15">
      <c r="A180" s="195" t="s">
        <v>309</v>
      </c>
      <c r="D180" s="194" t="s">
        <v>160</v>
      </c>
      <c r="E180" s="204" t="s">
        <v>1141</v>
      </c>
    </row>
    <row r="181" spans="1:5" x14ac:dyDescent="0.15">
      <c r="A181" s="192" t="s">
        <v>382</v>
      </c>
      <c r="D181" s="137" t="s">
        <v>160</v>
      </c>
      <c r="E181" s="138" t="s">
        <v>1145</v>
      </c>
    </row>
    <row r="182" spans="1:5" x14ac:dyDescent="0.15">
      <c r="A182" s="192" t="s">
        <v>383</v>
      </c>
      <c r="D182" s="137" t="s">
        <v>160</v>
      </c>
      <c r="E182" s="138" t="s">
        <v>1141</v>
      </c>
    </row>
    <row r="183" spans="1:5" x14ac:dyDescent="0.15">
      <c r="A183" s="192" t="s">
        <v>384</v>
      </c>
      <c r="D183" s="137" t="s">
        <v>160</v>
      </c>
      <c r="E183" s="138" t="s">
        <v>55</v>
      </c>
    </row>
    <row r="184" spans="1:5" x14ac:dyDescent="0.15">
      <c r="A184" s="191" t="s">
        <v>1353</v>
      </c>
      <c r="D184" s="194" t="s">
        <v>160</v>
      </c>
      <c r="E184" s="195" t="s">
        <v>1141</v>
      </c>
    </row>
    <row r="185" spans="1:5" x14ac:dyDescent="0.15">
      <c r="A185" s="192" t="s">
        <v>385</v>
      </c>
      <c r="D185" s="194" t="s">
        <v>51</v>
      </c>
      <c r="E185" s="138" t="s">
        <v>52</v>
      </c>
    </row>
    <row r="186" spans="1:5" x14ac:dyDescent="0.15">
      <c r="A186" s="191" t="s">
        <v>1393</v>
      </c>
      <c r="D186" s="194" t="s">
        <v>160</v>
      </c>
      <c r="E186" s="204" t="s">
        <v>1143</v>
      </c>
    </row>
    <row r="187" spans="1:5" x14ac:dyDescent="0.15">
      <c r="A187" s="192" t="s">
        <v>386</v>
      </c>
      <c r="D187" s="137" t="s">
        <v>38</v>
      </c>
      <c r="E187" s="205"/>
    </row>
    <row r="188" spans="1:5" x14ac:dyDescent="0.15">
      <c r="A188" s="192" t="s">
        <v>387</v>
      </c>
      <c r="D188" s="137" t="s">
        <v>38</v>
      </c>
      <c r="E188" s="138" t="s">
        <v>1147</v>
      </c>
    </row>
    <row r="189" spans="1:5" x14ac:dyDescent="0.15">
      <c r="A189" s="191" t="s">
        <v>388</v>
      </c>
      <c r="D189" s="194" t="s">
        <v>160</v>
      </c>
      <c r="E189" s="204" t="s">
        <v>55</v>
      </c>
    </row>
    <row r="190" spans="1:5" x14ac:dyDescent="0.15">
      <c r="A190" s="192" t="s">
        <v>389</v>
      </c>
      <c r="D190" s="137" t="s">
        <v>160</v>
      </c>
      <c r="E190" s="138" t="s">
        <v>1141</v>
      </c>
    </row>
    <row r="191" spans="1:5" x14ac:dyDescent="0.15">
      <c r="A191" s="192" t="s">
        <v>390</v>
      </c>
      <c r="D191" s="137" t="s">
        <v>38</v>
      </c>
      <c r="E191" s="205"/>
    </row>
    <row r="192" spans="1:5" x14ac:dyDescent="0.15">
      <c r="A192" s="192" t="s">
        <v>1354</v>
      </c>
      <c r="D192" s="137" t="s">
        <v>38</v>
      </c>
      <c r="E192" s="139" t="s">
        <v>1142</v>
      </c>
    </row>
    <row r="193" spans="1:5" x14ac:dyDescent="0.15">
      <c r="A193" s="192" t="s">
        <v>391</v>
      </c>
      <c r="D193" s="140" t="s">
        <v>160</v>
      </c>
      <c r="E193" s="138" t="s">
        <v>1141</v>
      </c>
    </row>
    <row r="194" spans="1:5" x14ac:dyDescent="0.15">
      <c r="A194" s="191" t="s">
        <v>1355</v>
      </c>
      <c r="D194" s="194" t="s">
        <v>160</v>
      </c>
      <c r="E194" s="195" t="s">
        <v>1141</v>
      </c>
    </row>
    <row r="195" spans="1:5" x14ac:dyDescent="0.15">
      <c r="A195" s="191" t="s">
        <v>392</v>
      </c>
      <c r="D195" s="201" t="s">
        <v>160</v>
      </c>
      <c r="E195" s="204" t="s">
        <v>1141</v>
      </c>
    </row>
    <row r="196" spans="1:5" x14ac:dyDescent="0.15">
      <c r="A196" s="192" t="s">
        <v>393</v>
      </c>
      <c r="D196" s="140" t="s">
        <v>38</v>
      </c>
      <c r="E196" s="205"/>
    </row>
    <row r="197" spans="1:5" x14ac:dyDescent="0.15">
      <c r="A197" s="191" t="s">
        <v>394</v>
      </c>
      <c r="D197" s="201" t="s">
        <v>38</v>
      </c>
      <c r="E197" s="205"/>
    </row>
    <row r="198" spans="1:5" x14ac:dyDescent="0.15">
      <c r="A198" s="191" t="s">
        <v>1051</v>
      </c>
      <c r="D198" s="201" t="s">
        <v>38</v>
      </c>
      <c r="E198" s="204" t="s">
        <v>44</v>
      </c>
    </row>
    <row r="199" spans="1:5" x14ac:dyDescent="0.15">
      <c r="A199" s="192" t="s">
        <v>395</v>
      </c>
      <c r="D199" s="140" t="s">
        <v>160</v>
      </c>
      <c r="E199" s="138" t="s">
        <v>1141</v>
      </c>
    </row>
    <row r="200" spans="1:5" x14ac:dyDescent="0.15">
      <c r="A200" s="192" t="s">
        <v>396</v>
      </c>
      <c r="D200" s="140" t="s">
        <v>38</v>
      </c>
      <c r="E200" s="138" t="s">
        <v>1142</v>
      </c>
    </row>
    <row r="201" spans="1:5" x14ac:dyDescent="0.15">
      <c r="A201" s="191" t="s">
        <v>397</v>
      </c>
      <c r="D201" s="201" t="s">
        <v>160</v>
      </c>
      <c r="E201" s="204" t="s">
        <v>1141</v>
      </c>
    </row>
    <row r="202" spans="1:5" x14ac:dyDescent="0.15">
      <c r="A202" s="191" t="s">
        <v>398</v>
      </c>
      <c r="D202" s="201" t="s">
        <v>160</v>
      </c>
      <c r="E202" s="204" t="s">
        <v>1141</v>
      </c>
    </row>
    <row r="203" spans="1:5" x14ac:dyDescent="0.15">
      <c r="A203" s="192" t="s">
        <v>399</v>
      </c>
      <c r="D203" s="140" t="s">
        <v>160</v>
      </c>
      <c r="E203" s="138" t="s">
        <v>1141</v>
      </c>
    </row>
    <row r="204" spans="1:5" x14ac:dyDescent="0.15">
      <c r="A204" s="192" t="s">
        <v>400</v>
      </c>
      <c r="D204" s="140" t="s">
        <v>38</v>
      </c>
      <c r="E204" s="138" t="s">
        <v>1142</v>
      </c>
    </row>
    <row r="205" spans="1:5" x14ac:dyDescent="0.15">
      <c r="A205" s="191" t="s">
        <v>401</v>
      </c>
      <c r="D205" s="201" t="s">
        <v>38</v>
      </c>
      <c r="E205" s="205"/>
    </row>
    <row r="206" spans="1:5" x14ac:dyDescent="0.15">
      <c r="A206" s="191" t="s">
        <v>402</v>
      </c>
      <c r="D206" s="201" t="s">
        <v>38</v>
      </c>
      <c r="E206" s="204" t="s">
        <v>1147</v>
      </c>
    </row>
    <row r="207" spans="1:5" x14ac:dyDescent="0.15">
      <c r="A207" s="192" t="s">
        <v>403</v>
      </c>
      <c r="D207" s="140" t="s">
        <v>160</v>
      </c>
      <c r="E207" s="138" t="s">
        <v>1141</v>
      </c>
    </row>
    <row r="208" spans="1:5" x14ac:dyDescent="0.15">
      <c r="A208" s="191" t="s">
        <v>404</v>
      </c>
      <c r="D208" s="201" t="s">
        <v>160</v>
      </c>
      <c r="E208" s="204" t="s">
        <v>1141</v>
      </c>
    </row>
    <row r="209" spans="1:5" x14ac:dyDescent="0.15">
      <c r="A209" s="191" t="s">
        <v>405</v>
      </c>
      <c r="D209" s="201" t="s">
        <v>160</v>
      </c>
      <c r="E209" s="204" t="s">
        <v>1141</v>
      </c>
    </row>
    <row r="210" spans="1:5" x14ac:dyDescent="0.15">
      <c r="A210" s="191" t="s">
        <v>406</v>
      </c>
      <c r="D210" s="201" t="s">
        <v>38</v>
      </c>
      <c r="E210" s="205"/>
    </row>
    <row r="211" spans="1:5" x14ac:dyDescent="0.15">
      <c r="A211" s="191" t="s">
        <v>407</v>
      </c>
      <c r="D211" s="201" t="s">
        <v>160</v>
      </c>
      <c r="E211" s="204" t="s">
        <v>1141</v>
      </c>
    </row>
    <row r="212" spans="1:5" x14ac:dyDescent="0.15">
      <c r="A212" s="192" t="s">
        <v>408</v>
      </c>
      <c r="D212" s="140" t="s">
        <v>38</v>
      </c>
      <c r="E212" s="205"/>
    </row>
    <row r="213" spans="1:5" x14ac:dyDescent="0.15">
      <c r="A213" s="192" t="s">
        <v>409</v>
      </c>
      <c r="D213" s="140" t="s">
        <v>38</v>
      </c>
      <c r="E213" s="205"/>
    </row>
    <row r="214" spans="1:5" x14ac:dyDescent="0.15">
      <c r="A214" s="192" t="s">
        <v>410</v>
      </c>
      <c r="D214" s="140" t="s">
        <v>160</v>
      </c>
      <c r="E214" s="138" t="s">
        <v>1141</v>
      </c>
    </row>
    <row r="215" spans="1:5" x14ac:dyDescent="0.15">
      <c r="A215" s="192" t="s">
        <v>411</v>
      </c>
      <c r="D215" s="140" t="s">
        <v>160</v>
      </c>
      <c r="E215" s="211" t="s">
        <v>1397</v>
      </c>
    </row>
    <row r="216" spans="1:5" x14ac:dyDescent="0.15">
      <c r="A216" s="192" t="s">
        <v>412</v>
      </c>
      <c r="D216" s="140" t="s">
        <v>160</v>
      </c>
      <c r="E216" s="138" t="s">
        <v>1141</v>
      </c>
    </row>
    <row r="217" spans="1:5" x14ac:dyDescent="0.15">
      <c r="A217" s="192" t="s">
        <v>1052</v>
      </c>
      <c r="D217" s="140" t="s">
        <v>160</v>
      </c>
      <c r="E217" s="204" t="s">
        <v>55</v>
      </c>
    </row>
    <row r="218" spans="1:5" x14ac:dyDescent="0.15">
      <c r="A218" s="191" t="s">
        <v>1053</v>
      </c>
      <c r="D218" s="201" t="s">
        <v>160</v>
      </c>
      <c r="E218" s="204" t="s">
        <v>55</v>
      </c>
    </row>
    <row r="219" spans="1:5" x14ac:dyDescent="0.15">
      <c r="A219" s="192" t="s">
        <v>413</v>
      </c>
      <c r="D219" s="140" t="s">
        <v>38</v>
      </c>
      <c r="E219" s="205"/>
    </row>
    <row r="220" spans="1:5" x14ac:dyDescent="0.15">
      <c r="A220" s="194" t="s">
        <v>1090</v>
      </c>
      <c r="D220" s="201" t="s">
        <v>160</v>
      </c>
      <c r="E220" s="204" t="s">
        <v>55</v>
      </c>
    </row>
    <row r="221" spans="1:5" x14ac:dyDescent="0.15">
      <c r="A221" s="192" t="s">
        <v>414</v>
      </c>
      <c r="D221" s="140" t="s">
        <v>38</v>
      </c>
      <c r="E221" s="205"/>
    </row>
    <row r="222" spans="1:5" x14ac:dyDescent="0.15">
      <c r="A222" s="191" t="s">
        <v>415</v>
      </c>
      <c r="D222" s="201" t="s">
        <v>160</v>
      </c>
      <c r="E222" s="204" t="s">
        <v>1141</v>
      </c>
    </row>
    <row r="223" spans="1:5" x14ac:dyDescent="0.15">
      <c r="A223" s="191" t="s">
        <v>416</v>
      </c>
      <c r="D223" s="194" t="s">
        <v>160</v>
      </c>
      <c r="E223" s="204" t="s">
        <v>1141</v>
      </c>
    </row>
    <row r="224" spans="1:5" x14ac:dyDescent="0.15">
      <c r="A224" s="192" t="s">
        <v>417</v>
      </c>
      <c r="D224" s="140" t="s">
        <v>38</v>
      </c>
      <c r="E224" s="205"/>
    </row>
    <row r="225" spans="1:5" x14ac:dyDescent="0.15">
      <c r="A225" s="191" t="s">
        <v>418</v>
      </c>
      <c r="D225" s="201" t="s">
        <v>38</v>
      </c>
      <c r="E225" s="205"/>
    </row>
    <row r="226" spans="1:5" x14ac:dyDescent="0.15">
      <c r="A226" s="191" t="s">
        <v>1054</v>
      </c>
      <c r="D226" s="201" t="s">
        <v>160</v>
      </c>
      <c r="E226" s="204" t="s">
        <v>1141</v>
      </c>
    </row>
    <row r="227" spans="1:5" x14ac:dyDescent="0.15">
      <c r="A227" s="192" t="s">
        <v>419</v>
      </c>
      <c r="D227" s="201" t="s">
        <v>38</v>
      </c>
      <c r="E227" s="205"/>
    </row>
    <row r="228" spans="1:5" x14ac:dyDescent="0.15">
      <c r="A228" s="191" t="s">
        <v>420</v>
      </c>
      <c r="D228" s="201" t="s">
        <v>38</v>
      </c>
      <c r="E228" s="205"/>
    </row>
    <row r="229" spans="1:5" x14ac:dyDescent="0.15">
      <c r="A229" s="192" t="s">
        <v>421</v>
      </c>
      <c r="D229" s="140" t="s">
        <v>160</v>
      </c>
      <c r="E229" s="204" t="s">
        <v>55</v>
      </c>
    </row>
    <row r="230" spans="1:5" x14ac:dyDescent="0.15">
      <c r="A230" s="191" t="s">
        <v>422</v>
      </c>
      <c r="D230" s="201" t="s">
        <v>160</v>
      </c>
      <c r="E230" s="204" t="s">
        <v>1141</v>
      </c>
    </row>
    <row r="231" spans="1:5" x14ac:dyDescent="0.15">
      <c r="A231" s="191" t="s">
        <v>423</v>
      </c>
      <c r="D231" s="201" t="s">
        <v>38</v>
      </c>
      <c r="E231" s="205"/>
    </row>
    <row r="232" spans="1:5" x14ac:dyDescent="0.15">
      <c r="A232" s="191" t="s">
        <v>424</v>
      </c>
      <c r="D232" s="201" t="s">
        <v>160</v>
      </c>
      <c r="E232" s="204" t="s">
        <v>1144</v>
      </c>
    </row>
    <row r="233" spans="1:5" x14ac:dyDescent="0.15">
      <c r="A233" s="191" t="s">
        <v>425</v>
      </c>
      <c r="D233" s="201" t="s">
        <v>160</v>
      </c>
      <c r="E233" s="204" t="s">
        <v>1141</v>
      </c>
    </row>
    <row r="234" spans="1:5" x14ac:dyDescent="0.15">
      <c r="A234" s="195" t="s">
        <v>1091</v>
      </c>
      <c r="D234" s="201" t="s">
        <v>160</v>
      </c>
      <c r="E234" s="204" t="s">
        <v>58</v>
      </c>
    </row>
    <row r="235" spans="1:5" x14ac:dyDescent="0.15">
      <c r="A235" s="192" t="s">
        <v>426</v>
      </c>
      <c r="D235" s="140" t="s">
        <v>160</v>
      </c>
      <c r="E235" s="138" t="s">
        <v>1141</v>
      </c>
    </row>
    <row r="236" spans="1:5" x14ac:dyDescent="0.15">
      <c r="A236" s="191" t="s">
        <v>427</v>
      </c>
      <c r="D236" s="201" t="s">
        <v>160</v>
      </c>
      <c r="E236" s="204" t="s">
        <v>1141</v>
      </c>
    </row>
    <row r="237" spans="1:5" x14ac:dyDescent="0.15">
      <c r="A237" s="191" t="s">
        <v>428</v>
      </c>
      <c r="D237" s="201" t="s">
        <v>160</v>
      </c>
      <c r="E237" s="204" t="s">
        <v>1141</v>
      </c>
    </row>
    <row r="238" spans="1:5" x14ac:dyDescent="0.15">
      <c r="A238" s="192" t="s">
        <v>429</v>
      </c>
      <c r="D238" s="140" t="s">
        <v>38</v>
      </c>
      <c r="E238" s="205"/>
    </row>
    <row r="239" spans="1:5" x14ac:dyDescent="0.15">
      <c r="A239" s="191" t="s">
        <v>430</v>
      </c>
      <c r="D239" s="201" t="s">
        <v>38</v>
      </c>
      <c r="E239" s="205"/>
    </row>
    <row r="240" spans="1:5" x14ac:dyDescent="0.15">
      <c r="A240" s="192" t="s">
        <v>431</v>
      </c>
      <c r="D240" s="140" t="s">
        <v>38</v>
      </c>
      <c r="E240" s="205"/>
    </row>
    <row r="241" spans="1:5" x14ac:dyDescent="0.15">
      <c r="A241" s="192" t="s">
        <v>432</v>
      </c>
      <c r="D241" s="140" t="s">
        <v>160</v>
      </c>
      <c r="E241" s="204" t="s">
        <v>47</v>
      </c>
    </row>
    <row r="242" spans="1:5" x14ac:dyDescent="0.15">
      <c r="A242" s="192" t="s">
        <v>433</v>
      </c>
      <c r="D242" s="140" t="s">
        <v>160</v>
      </c>
      <c r="E242" s="138" t="s">
        <v>1141</v>
      </c>
    </row>
    <row r="243" spans="1:5" x14ac:dyDescent="0.15">
      <c r="A243" s="192" t="s">
        <v>434</v>
      </c>
      <c r="D243" s="140" t="s">
        <v>160</v>
      </c>
      <c r="E243" s="204" t="s">
        <v>55</v>
      </c>
    </row>
    <row r="244" spans="1:5" x14ac:dyDescent="0.15">
      <c r="A244" s="191" t="s">
        <v>435</v>
      </c>
      <c r="D244" s="201" t="s">
        <v>38</v>
      </c>
      <c r="E244" s="205"/>
    </row>
    <row r="245" spans="1:5" x14ac:dyDescent="0.15">
      <c r="A245" s="191" t="s">
        <v>436</v>
      </c>
      <c r="D245" s="201" t="s">
        <v>38</v>
      </c>
      <c r="E245" s="205"/>
    </row>
    <row r="246" spans="1:5" x14ac:dyDescent="0.15">
      <c r="A246" s="191" t="s">
        <v>1356</v>
      </c>
      <c r="D246" s="194" t="s">
        <v>160</v>
      </c>
      <c r="E246" s="195" t="s">
        <v>1141</v>
      </c>
    </row>
    <row r="247" spans="1:5" x14ac:dyDescent="0.15">
      <c r="A247" s="191" t="s">
        <v>437</v>
      </c>
      <c r="D247" s="194" t="s">
        <v>160</v>
      </c>
      <c r="E247" s="204" t="s">
        <v>1141</v>
      </c>
    </row>
    <row r="248" spans="1:5" x14ac:dyDescent="0.15">
      <c r="A248" s="191" t="s">
        <v>438</v>
      </c>
      <c r="D248" s="194" t="s">
        <v>38</v>
      </c>
      <c r="E248" s="205"/>
    </row>
    <row r="249" spans="1:5" x14ac:dyDescent="0.15">
      <c r="A249" s="191" t="s">
        <v>439</v>
      </c>
      <c r="D249" s="194" t="s">
        <v>160</v>
      </c>
      <c r="E249" s="204" t="s">
        <v>1141</v>
      </c>
    </row>
    <row r="250" spans="1:5" x14ac:dyDescent="0.15">
      <c r="A250" s="192" t="s">
        <v>440</v>
      </c>
      <c r="D250" s="137" t="s">
        <v>38</v>
      </c>
      <c r="E250" s="138" t="s">
        <v>1142</v>
      </c>
    </row>
    <row r="251" spans="1:5" x14ac:dyDescent="0.15">
      <c r="A251" s="194" t="s">
        <v>47</v>
      </c>
      <c r="D251" s="194" t="s">
        <v>160</v>
      </c>
      <c r="E251" s="206" t="s">
        <v>1141</v>
      </c>
    </row>
    <row r="252" spans="1:5" x14ac:dyDescent="0.15">
      <c r="A252" s="192" t="s">
        <v>441</v>
      </c>
      <c r="D252" s="137" t="s">
        <v>160</v>
      </c>
      <c r="E252" s="138" t="s">
        <v>1146</v>
      </c>
    </row>
    <row r="253" spans="1:5" x14ac:dyDescent="0.15">
      <c r="A253" s="191" t="s">
        <v>442</v>
      </c>
      <c r="D253" s="194" t="s">
        <v>38</v>
      </c>
      <c r="E253" s="205"/>
    </row>
    <row r="254" spans="1:5" x14ac:dyDescent="0.15">
      <c r="A254" s="192" t="s">
        <v>443</v>
      </c>
      <c r="D254" s="137" t="s">
        <v>160</v>
      </c>
      <c r="E254" s="204" t="s">
        <v>55</v>
      </c>
    </row>
    <row r="255" spans="1:5" x14ac:dyDescent="0.15">
      <c r="A255" s="192" t="s">
        <v>444</v>
      </c>
      <c r="D255" s="137" t="s">
        <v>38</v>
      </c>
      <c r="E255" s="205"/>
    </row>
    <row r="256" spans="1:5" x14ac:dyDescent="0.15">
      <c r="A256" s="191" t="s">
        <v>445</v>
      </c>
      <c r="D256" s="194" t="s">
        <v>38</v>
      </c>
      <c r="E256" s="204" t="s">
        <v>1147</v>
      </c>
    </row>
    <row r="257" spans="1:5" x14ac:dyDescent="0.15">
      <c r="A257" s="191" t="s">
        <v>446</v>
      </c>
      <c r="D257" s="194" t="s">
        <v>160</v>
      </c>
      <c r="E257" s="204" t="s">
        <v>55</v>
      </c>
    </row>
    <row r="258" spans="1:5" x14ac:dyDescent="0.15">
      <c r="A258" s="192" t="s">
        <v>447</v>
      </c>
      <c r="D258" s="137" t="s">
        <v>38</v>
      </c>
      <c r="E258" s="205"/>
    </row>
    <row r="259" spans="1:5" x14ac:dyDescent="0.15">
      <c r="A259" s="192" t="s">
        <v>448</v>
      </c>
      <c r="D259" s="137" t="s">
        <v>160</v>
      </c>
      <c r="E259" s="138" t="s">
        <v>1141</v>
      </c>
    </row>
    <row r="260" spans="1:5" x14ac:dyDescent="0.15">
      <c r="A260" s="191" t="s">
        <v>449</v>
      </c>
      <c r="D260" s="194" t="s">
        <v>38</v>
      </c>
      <c r="E260" s="204" t="s">
        <v>1142</v>
      </c>
    </row>
    <row r="261" spans="1:5" x14ac:dyDescent="0.15">
      <c r="A261" s="191" t="s">
        <v>450</v>
      </c>
      <c r="D261" s="194" t="s">
        <v>160</v>
      </c>
      <c r="E261" s="204" t="s">
        <v>1149</v>
      </c>
    </row>
    <row r="262" spans="1:5" x14ac:dyDescent="0.15">
      <c r="A262" s="192" t="s">
        <v>451</v>
      </c>
      <c r="D262" s="137" t="s">
        <v>38</v>
      </c>
      <c r="E262" s="205"/>
    </row>
    <row r="263" spans="1:5" x14ac:dyDescent="0.15">
      <c r="A263" s="191" t="s">
        <v>452</v>
      </c>
      <c r="D263" s="194" t="s">
        <v>38</v>
      </c>
      <c r="E263" s="205"/>
    </row>
    <row r="264" spans="1:5" x14ac:dyDescent="0.15">
      <c r="A264" s="192" t="s">
        <v>453</v>
      </c>
      <c r="D264" s="137" t="s">
        <v>160</v>
      </c>
      <c r="E264" s="138" t="s">
        <v>1146</v>
      </c>
    </row>
    <row r="265" spans="1:5" x14ac:dyDescent="0.15">
      <c r="A265" s="192" t="s">
        <v>454</v>
      </c>
      <c r="D265" s="137" t="s">
        <v>160</v>
      </c>
      <c r="E265" s="138" t="s">
        <v>1141</v>
      </c>
    </row>
    <row r="266" spans="1:5" x14ac:dyDescent="0.15">
      <c r="A266" s="191" t="s">
        <v>1055</v>
      </c>
      <c r="D266" s="194" t="s">
        <v>160</v>
      </c>
      <c r="E266" s="204" t="s">
        <v>55</v>
      </c>
    </row>
    <row r="267" spans="1:5" x14ac:dyDescent="0.15">
      <c r="A267" s="191" t="s">
        <v>455</v>
      </c>
      <c r="D267" s="194" t="s">
        <v>160</v>
      </c>
      <c r="E267" s="204" t="s">
        <v>1141</v>
      </c>
    </row>
    <row r="268" spans="1:5" x14ac:dyDescent="0.15">
      <c r="A268" s="191" t="s">
        <v>456</v>
      </c>
      <c r="D268" s="194" t="s">
        <v>38</v>
      </c>
      <c r="E268" s="204" t="s">
        <v>1142</v>
      </c>
    </row>
    <row r="269" spans="1:5" x14ac:dyDescent="0.15">
      <c r="A269" s="191" t="s">
        <v>457</v>
      </c>
      <c r="D269" s="194" t="s">
        <v>160</v>
      </c>
      <c r="E269" s="204" t="s">
        <v>1141</v>
      </c>
    </row>
    <row r="270" spans="1:5" x14ac:dyDescent="0.15">
      <c r="A270" s="191" t="s">
        <v>458</v>
      </c>
      <c r="D270" s="194" t="s">
        <v>38</v>
      </c>
      <c r="E270" s="204" t="s">
        <v>1147</v>
      </c>
    </row>
    <row r="271" spans="1:5" x14ac:dyDescent="0.15">
      <c r="A271" s="192" t="s">
        <v>459</v>
      </c>
      <c r="D271" s="137" t="s">
        <v>160</v>
      </c>
      <c r="E271" s="204" t="s">
        <v>1149</v>
      </c>
    </row>
    <row r="272" spans="1:5" x14ac:dyDescent="0.15">
      <c r="A272" s="192" t="s">
        <v>460</v>
      </c>
      <c r="D272" s="137" t="s">
        <v>160</v>
      </c>
      <c r="E272" s="204" t="s">
        <v>1149</v>
      </c>
    </row>
    <row r="273" spans="1:5" x14ac:dyDescent="0.15">
      <c r="A273" s="192" t="s">
        <v>1092</v>
      </c>
      <c r="D273" s="137" t="s">
        <v>160</v>
      </c>
      <c r="E273" s="204" t="s">
        <v>55</v>
      </c>
    </row>
    <row r="274" spans="1:5" x14ac:dyDescent="0.15">
      <c r="A274" s="192" t="s">
        <v>461</v>
      </c>
      <c r="D274" s="137" t="s">
        <v>38</v>
      </c>
      <c r="E274" s="205"/>
    </row>
    <row r="275" spans="1:5" x14ac:dyDescent="0.15">
      <c r="A275" s="192" t="s">
        <v>462</v>
      </c>
      <c r="D275" s="137" t="s">
        <v>38</v>
      </c>
      <c r="E275" s="138" t="s">
        <v>1142</v>
      </c>
    </row>
    <row r="276" spans="1:5" x14ac:dyDescent="0.15">
      <c r="A276" s="192" t="s">
        <v>463</v>
      </c>
      <c r="D276" s="137" t="s">
        <v>160</v>
      </c>
      <c r="E276" s="138" t="s">
        <v>1141</v>
      </c>
    </row>
    <row r="277" spans="1:5" x14ac:dyDescent="0.15">
      <c r="A277" s="191" t="s">
        <v>464</v>
      </c>
      <c r="D277" s="194" t="s">
        <v>160</v>
      </c>
      <c r="E277" s="204" t="s">
        <v>55</v>
      </c>
    </row>
    <row r="278" spans="1:5" x14ac:dyDescent="0.15">
      <c r="A278" s="191" t="s">
        <v>465</v>
      </c>
      <c r="D278" s="194" t="s">
        <v>160</v>
      </c>
      <c r="E278" s="204" t="s">
        <v>1141</v>
      </c>
    </row>
    <row r="279" spans="1:5" x14ac:dyDescent="0.15">
      <c r="A279" s="192" t="s">
        <v>466</v>
      </c>
      <c r="D279" s="137" t="s">
        <v>38</v>
      </c>
      <c r="E279" s="205"/>
    </row>
    <row r="280" spans="1:5" x14ac:dyDescent="0.15">
      <c r="A280" s="191" t="s">
        <v>467</v>
      </c>
      <c r="D280" s="194" t="s">
        <v>38</v>
      </c>
      <c r="E280" s="205"/>
    </row>
    <row r="281" spans="1:5" x14ac:dyDescent="0.15">
      <c r="A281" s="191" t="s">
        <v>468</v>
      </c>
      <c r="D281" s="194" t="s">
        <v>38</v>
      </c>
      <c r="E281" s="205"/>
    </row>
    <row r="282" spans="1:5" x14ac:dyDescent="0.15">
      <c r="A282" s="191" t="s">
        <v>469</v>
      </c>
      <c r="D282" s="194" t="s">
        <v>38</v>
      </c>
      <c r="E282" s="205"/>
    </row>
    <row r="283" spans="1:5" x14ac:dyDescent="0.15">
      <c r="A283" s="192" t="s">
        <v>1357</v>
      </c>
      <c r="D283" s="137" t="s">
        <v>38</v>
      </c>
      <c r="E283" s="139" t="s">
        <v>1142</v>
      </c>
    </row>
    <row r="284" spans="1:5" x14ac:dyDescent="0.15">
      <c r="A284" s="191" t="s">
        <v>470</v>
      </c>
      <c r="D284" s="201" t="s">
        <v>160</v>
      </c>
      <c r="E284" s="204" t="s">
        <v>1141</v>
      </c>
    </row>
    <row r="285" spans="1:5" x14ac:dyDescent="0.15">
      <c r="A285" s="191" t="s">
        <v>471</v>
      </c>
      <c r="D285" s="201" t="s">
        <v>160</v>
      </c>
      <c r="E285" s="204" t="s">
        <v>1141</v>
      </c>
    </row>
    <row r="286" spans="1:5" x14ac:dyDescent="0.15">
      <c r="A286" s="191" t="s">
        <v>472</v>
      </c>
      <c r="D286" s="201" t="s">
        <v>38</v>
      </c>
      <c r="E286" s="205"/>
    </row>
    <row r="287" spans="1:5" x14ac:dyDescent="0.15">
      <c r="A287" s="192" t="s">
        <v>473</v>
      </c>
      <c r="D287" s="140" t="s">
        <v>160</v>
      </c>
      <c r="E287" s="204" t="s">
        <v>55</v>
      </c>
    </row>
    <row r="288" spans="1:5" x14ac:dyDescent="0.15">
      <c r="A288" s="191" t="s">
        <v>474</v>
      </c>
      <c r="D288" s="201" t="s">
        <v>38</v>
      </c>
      <c r="E288" s="204" t="s">
        <v>1147</v>
      </c>
    </row>
    <row r="289" spans="1:5" x14ac:dyDescent="0.15">
      <c r="A289" s="192" t="s">
        <v>475</v>
      </c>
      <c r="D289" s="140" t="s">
        <v>160</v>
      </c>
      <c r="E289" s="138" t="s">
        <v>1141</v>
      </c>
    </row>
    <row r="290" spans="1:5" x14ac:dyDescent="0.15">
      <c r="A290" s="191" t="s">
        <v>476</v>
      </c>
      <c r="D290" s="201" t="s">
        <v>38</v>
      </c>
      <c r="E290" s="204" t="s">
        <v>44</v>
      </c>
    </row>
    <row r="291" spans="1:5" x14ac:dyDescent="0.15">
      <c r="A291" s="191" t="s">
        <v>477</v>
      </c>
      <c r="D291" s="201" t="s">
        <v>160</v>
      </c>
      <c r="E291" s="204" t="s">
        <v>1141</v>
      </c>
    </row>
    <row r="292" spans="1:5" x14ac:dyDescent="0.15">
      <c r="A292" s="194" t="s">
        <v>478</v>
      </c>
      <c r="D292" s="201" t="s">
        <v>38</v>
      </c>
      <c r="E292" s="205"/>
    </row>
    <row r="293" spans="1:5" x14ac:dyDescent="0.15">
      <c r="A293" s="191" t="s">
        <v>479</v>
      </c>
      <c r="D293" s="201" t="s">
        <v>38</v>
      </c>
      <c r="E293" s="205"/>
    </row>
    <row r="294" spans="1:5" x14ac:dyDescent="0.15">
      <c r="A294" s="191" t="s">
        <v>480</v>
      </c>
      <c r="D294" s="201" t="s">
        <v>160</v>
      </c>
      <c r="E294" s="204" t="s">
        <v>1141</v>
      </c>
    </row>
    <row r="295" spans="1:5" x14ac:dyDescent="0.15">
      <c r="A295" s="192" t="s">
        <v>481</v>
      </c>
      <c r="D295" s="140" t="s">
        <v>38</v>
      </c>
      <c r="E295" s="205"/>
    </row>
    <row r="296" spans="1:5" x14ac:dyDescent="0.15">
      <c r="A296" s="192" t="s">
        <v>482</v>
      </c>
      <c r="D296" s="140" t="s">
        <v>160</v>
      </c>
      <c r="E296" s="138" t="s">
        <v>1141</v>
      </c>
    </row>
    <row r="297" spans="1:5" x14ac:dyDescent="0.15">
      <c r="A297" s="192" t="s">
        <v>483</v>
      </c>
      <c r="D297" s="201" t="s">
        <v>51</v>
      </c>
      <c r="E297" s="204" t="s">
        <v>53</v>
      </c>
    </row>
    <row r="298" spans="1:5" x14ac:dyDescent="0.15">
      <c r="A298" s="192" t="s">
        <v>484</v>
      </c>
      <c r="D298" s="140" t="s">
        <v>160</v>
      </c>
      <c r="E298" s="204" t="s">
        <v>55</v>
      </c>
    </row>
    <row r="299" spans="1:5" x14ac:dyDescent="0.15">
      <c r="A299" s="192" t="s">
        <v>485</v>
      </c>
      <c r="D299" s="137" t="s">
        <v>160</v>
      </c>
      <c r="E299" s="138" t="s">
        <v>1141</v>
      </c>
    </row>
    <row r="300" spans="1:5" x14ac:dyDescent="0.15">
      <c r="A300" s="192" t="s">
        <v>486</v>
      </c>
      <c r="D300" s="137" t="s">
        <v>160</v>
      </c>
      <c r="E300" s="138" t="s">
        <v>1141</v>
      </c>
    </row>
    <row r="301" spans="1:5" x14ac:dyDescent="0.15">
      <c r="A301" s="192" t="s">
        <v>487</v>
      </c>
      <c r="D301" s="137" t="s">
        <v>160</v>
      </c>
      <c r="E301" s="138" t="s">
        <v>1141</v>
      </c>
    </row>
    <row r="302" spans="1:5" x14ac:dyDescent="0.15">
      <c r="A302" s="191" t="s">
        <v>488</v>
      </c>
      <c r="D302" s="194" t="s">
        <v>160</v>
      </c>
      <c r="E302" s="204" t="s">
        <v>1141</v>
      </c>
    </row>
    <row r="303" spans="1:5" x14ac:dyDescent="0.15">
      <c r="A303" s="191" t="s">
        <v>489</v>
      </c>
      <c r="D303" s="194" t="s">
        <v>38</v>
      </c>
      <c r="E303" s="205"/>
    </row>
    <row r="304" spans="1:5" x14ac:dyDescent="0.15">
      <c r="A304" s="192" t="s">
        <v>490</v>
      </c>
      <c r="D304" s="137" t="s">
        <v>38</v>
      </c>
      <c r="E304" s="205"/>
    </row>
    <row r="305" spans="1:5" x14ac:dyDescent="0.15">
      <c r="A305" s="192" t="s">
        <v>491</v>
      </c>
      <c r="D305" s="137" t="s">
        <v>160</v>
      </c>
      <c r="E305" s="138" t="s">
        <v>1141</v>
      </c>
    </row>
    <row r="306" spans="1:5" x14ac:dyDescent="0.15">
      <c r="A306" s="191" t="s">
        <v>492</v>
      </c>
      <c r="D306" s="194" t="s">
        <v>38</v>
      </c>
      <c r="E306" s="205"/>
    </row>
    <row r="307" spans="1:5" x14ac:dyDescent="0.15">
      <c r="A307" s="191" t="s">
        <v>493</v>
      </c>
      <c r="D307" s="194" t="s">
        <v>38</v>
      </c>
      <c r="E307" s="204" t="s">
        <v>1147</v>
      </c>
    </row>
    <row r="308" spans="1:5" x14ac:dyDescent="0.15">
      <c r="A308" s="191" t="s">
        <v>494</v>
      </c>
      <c r="D308" s="194" t="s">
        <v>38</v>
      </c>
      <c r="E308" s="204" t="s">
        <v>1142</v>
      </c>
    </row>
    <row r="309" spans="1:5" x14ac:dyDescent="0.15">
      <c r="A309" s="192" t="s">
        <v>495</v>
      </c>
      <c r="D309" s="137" t="s">
        <v>38</v>
      </c>
      <c r="E309" s="205"/>
    </row>
    <row r="310" spans="1:5" x14ac:dyDescent="0.15">
      <c r="A310" s="191" t="s">
        <v>496</v>
      </c>
      <c r="D310" s="194" t="s">
        <v>160</v>
      </c>
      <c r="E310" s="204" t="s">
        <v>1141</v>
      </c>
    </row>
    <row r="311" spans="1:5" x14ac:dyDescent="0.15">
      <c r="A311" s="191" t="s">
        <v>497</v>
      </c>
      <c r="D311" s="194" t="s">
        <v>38</v>
      </c>
      <c r="E311" s="205"/>
    </row>
    <row r="312" spans="1:5" x14ac:dyDescent="0.15">
      <c r="A312" s="191" t="s">
        <v>498</v>
      </c>
      <c r="D312" s="194" t="s">
        <v>38</v>
      </c>
      <c r="E312" s="205"/>
    </row>
    <row r="313" spans="1:5" x14ac:dyDescent="0.15">
      <c r="A313" s="192" t="s">
        <v>499</v>
      </c>
      <c r="D313" s="137" t="s">
        <v>160</v>
      </c>
      <c r="E313" s="204" t="s">
        <v>55</v>
      </c>
    </row>
    <row r="314" spans="1:5" x14ac:dyDescent="0.15">
      <c r="A314" s="192" t="s">
        <v>500</v>
      </c>
      <c r="D314" s="137" t="s">
        <v>160</v>
      </c>
      <c r="E314" s="138" t="s">
        <v>1141</v>
      </c>
    </row>
    <row r="315" spans="1:5" x14ac:dyDescent="0.15">
      <c r="A315" s="192" t="s">
        <v>501</v>
      </c>
      <c r="D315" s="137" t="s">
        <v>160</v>
      </c>
      <c r="E315" s="204" t="s">
        <v>47</v>
      </c>
    </row>
    <row r="316" spans="1:5" x14ac:dyDescent="0.15">
      <c r="A316" s="191" t="s">
        <v>1093</v>
      </c>
      <c r="D316" s="194" t="s">
        <v>160</v>
      </c>
      <c r="E316" s="204" t="s">
        <v>1141</v>
      </c>
    </row>
    <row r="317" spans="1:5" x14ac:dyDescent="0.15">
      <c r="A317" s="194" t="s">
        <v>1094</v>
      </c>
      <c r="D317" s="194" t="s">
        <v>160</v>
      </c>
      <c r="E317" s="204" t="s">
        <v>1141</v>
      </c>
    </row>
    <row r="318" spans="1:5" x14ac:dyDescent="0.15">
      <c r="A318" s="191" t="s">
        <v>1095</v>
      </c>
      <c r="D318" s="194" t="s">
        <v>160</v>
      </c>
      <c r="E318" s="204" t="s">
        <v>1141</v>
      </c>
    </row>
    <row r="319" spans="1:5" x14ac:dyDescent="0.15">
      <c r="A319" s="192" t="s">
        <v>502</v>
      </c>
      <c r="D319" s="194" t="s">
        <v>51</v>
      </c>
      <c r="E319" s="204" t="s">
        <v>53</v>
      </c>
    </row>
    <row r="320" spans="1:5" x14ac:dyDescent="0.15">
      <c r="A320" s="191" t="s">
        <v>503</v>
      </c>
      <c r="D320" s="194" t="s">
        <v>38</v>
      </c>
      <c r="E320" s="205"/>
    </row>
    <row r="321" spans="1:5" x14ac:dyDescent="0.15">
      <c r="A321" s="192" t="s">
        <v>504</v>
      </c>
      <c r="D321" s="137" t="s">
        <v>160</v>
      </c>
      <c r="E321" s="138" t="s">
        <v>1141</v>
      </c>
    </row>
    <row r="322" spans="1:5" x14ac:dyDescent="0.15">
      <c r="A322" s="192" t="s">
        <v>505</v>
      </c>
      <c r="D322" s="194" t="s">
        <v>51</v>
      </c>
      <c r="E322" s="204" t="s">
        <v>52</v>
      </c>
    </row>
    <row r="323" spans="1:5" x14ac:dyDescent="0.15">
      <c r="A323" s="192" t="s">
        <v>506</v>
      </c>
      <c r="D323" s="137" t="s">
        <v>160</v>
      </c>
      <c r="E323" s="204" t="s">
        <v>55</v>
      </c>
    </row>
    <row r="324" spans="1:5" x14ac:dyDescent="0.15">
      <c r="A324" s="192" t="s">
        <v>507</v>
      </c>
      <c r="D324" s="137" t="s">
        <v>38</v>
      </c>
      <c r="E324" s="205"/>
    </row>
    <row r="325" spans="1:5" x14ac:dyDescent="0.15">
      <c r="A325" s="192" t="s">
        <v>508</v>
      </c>
      <c r="D325" s="137" t="s">
        <v>160</v>
      </c>
      <c r="E325" s="138" t="s">
        <v>1141</v>
      </c>
    </row>
    <row r="326" spans="1:5" x14ac:dyDescent="0.15">
      <c r="A326" s="192" t="s">
        <v>1358</v>
      </c>
      <c r="D326" s="137" t="s">
        <v>38</v>
      </c>
      <c r="E326" s="195"/>
    </row>
    <row r="327" spans="1:5" x14ac:dyDescent="0.15">
      <c r="A327" s="192" t="s">
        <v>509</v>
      </c>
      <c r="D327" s="194" t="s">
        <v>51</v>
      </c>
      <c r="E327" s="204" t="s">
        <v>52</v>
      </c>
    </row>
    <row r="328" spans="1:5" x14ac:dyDescent="0.15">
      <c r="A328" s="192" t="s">
        <v>510</v>
      </c>
      <c r="D328" s="194" t="s">
        <v>51</v>
      </c>
      <c r="E328" s="204" t="s">
        <v>52</v>
      </c>
    </row>
    <row r="329" spans="1:5" x14ac:dyDescent="0.15">
      <c r="A329" s="194" t="s">
        <v>1096</v>
      </c>
      <c r="D329" s="194" t="s">
        <v>160</v>
      </c>
      <c r="E329" s="206" t="s">
        <v>1146</v>
      </c>
    </row>
    <row r="330" spans="1:5" x14ac:dyDescent="0.15">
      <c r="A330" s="192" t="s">
        <v>511</v>
      </c>
      <c r="D330" s="137" t="s">
        <v>160</v>
      </c>
      <c r="E330" s="138" t="s">
        <v>1141</v>
      </c>
    </row>
    <row r="331" spans="1:5" x14ac:dyDescent="0.15">
      <c r="A331" s="192" t="s">
        <v>512</v>
      </c>
      <c r="D331" s="137" t="s">
        <v>160</v>
      </c>
      <c r="E331" s="204" t="s">
        <v>55</v>
      </c>
    </row>
    <row r="332" spans="1:5" x14ac:dyDescent="0.15">
      <c r="A332" s="192" t="s">
        <v>513</v>
      </c>
      <c r="D332" s="137" t="s">
        <v>160</v>
      </c>
      <c r="E332" s="138" t="s">
        <v>1141</v>
      </c>
    </row>
    <row r="333" spans="1:5" x14ac:dyDescent="0.15">
      <c r="A333" s="192" t="s">
        <v>514</v>
      </c>
      <c r="D333" s="137" t="s">
        <v>38</v>
      </c>
      <c r="E333" s="205"/>
    </row>
    <row r="334" spans="1:5" x14ac:dyDescent="0.15">
      <c r="A334" s="192" t="s">
        <v>515</v>
      </c>
      <c r="D334" s="137" t="s">
        <v>38</v>
      </c>
      <c r="E334" s="204" t="s">
        <v>44</v>
      </c>
    </row>
    <row r="335" spans="1:5" x14ac:dyDescent="0.15">
      <c r="A335" s="192" t="s">
        <v>516</v>
      </c>
      <c r="D335" s="137" t="s">
        <v>160</v>
      </c>
      <c r="E335" s="138" t="s">
        <v>1141</v>
      </c>
    </row>
    <row r="336" spans="1:5" x14ac:dyDescent="0.15">
      <c r="A336" s="192" t="s">
        <v>517</v>
      </c>
      <c r="D336" s="137" t="s">
        <v>160</v>
      </c>
      <c r="E336" s="138" t="s">
        <v>1141</v>
      </c>
    </row>
    <row r="337" spans="1:5" x14ac:dyDescent="0.15">
      <c r="A337" s="192" t="s">
        <v>518</v>
      </c>
      <c r="D337" s="137" t="s">
        <v>38</v>
      </c>
      <c r="E337" s="205"/>
    </row>
    <row r="338" spans="1:5" x14ac:dyDescent="0.15">
      <c r="A338" s="192" t="s">
        <v>519</v>
      </c>
      <c r="D338" s="137" t="s">
        <v>38</v>
      </c>
      <c r="E338" s="138" t="s">
        <v>1147</v>
      </c>
    </row>
    <row r="339" spans="1:5" x14ac:dyDescent="0.15">
      <c r="A339" s="192" t="s">
        <v>520</v>
      </c>
      <c r="D339" s="194" t="s">
        <v>51</v>
      </c>
      <c r="E339" s="204" t="s">
        <v>52</v>
      </c>
    </row>
    <row r="340" spans="1:5" x14ac:dyDescent="0.15">
      <c r="A340" s="192" t="s">
        <v>521</v>
      </c>
      <c r="D340" s="137" t="s">
        <v>160</v>
      </c>
      <c r="E340" s="138" t="s">
        <v>1141</v>
      </c>
    </row>
    <row r="341" spans="1:5" x14ac:dyDescent="0.15">
      <c r="A341" s="191" t="s">
        <v>522</v>
      </c>
      <c r="D341" s="194" t="s">
        <v>160</v>
      </c>
      <c r="E341" s="204" t="s">
        <v>1141</v>
      </c>
    </row>
    <row r="342" spans="1:5" x14ac:dyDescent="0.15">
      <c r="A342" s="191" t="s">
        <v>523</v>
      </c>
      <c r="D342" s="194" t="s">
        <v>160</v>
      </c>
      <c r="E342" s="204" t="s">
        <v>1141</v>
      </c>
    </row>
    <row r="343" spans="1:5" x14ac:dyDescent="0.15">
      <c r="A343" s="191" t="s">
        <v>524</v>
      </c>
      <c r="D343" s="194" t="s">
        <v>38</v>
      </c>
      <c r="E343" s="204" t="s">
        <v>1142</v>
      </c>
    </row>
    <row r="344" spans="1:5" x14ac:dyDescent="0.15">
      <c r="A344" s="191" t="s">
        <v>525</v>
      </c>
      <c r="D344" s="194" t="s">
        <v>160</v>
      </c>
      <c r="E344" s="204" t="s">
        <v>1141</v>
      </c>
    </row>
    <row r="345" spans="1:5" x14ac:dyDescent="0.15">
      <c r="A345" s="192" t="s">
        <v>526</v>
      </c>
      <c r="D345" s="137" t="s">
        <v>160</v>
      </c>
      <c r="E345" s="138" t="s">
        <v>1141</v>
      </c>
    </row>
    <row r="346" spans="1:5" x14ac:dyDescent="0.15">
      <c r="A346" s="191" t="s">
        <v>527</v>
      </c>
      <c r="D346" s="194" t="s">
        <v>160</v>
      </c>
      <c r="E346" s="204" t="s">
        <v>1141</v>
      </c>
    </row>
    <row r="347" spans="1:5" x14ac:dyDescent="0.15">
      <c r="A347" s="191" t="s">
        <v>528</v>
      </c>
      <c r="D347" s="194" t="s">
        <v>160</v>
      </c>
      <c r="E347" s="204" t="s">
        <v>1141</v>
      </c>
    </row>
    <row r="348" spans="1:5" x14ac:dyDescent="0.15">
      <c r="A348" s="192" t="s">
        <v>529</v>
      </c>
      <c r="D348" s="137" t="s">
        <v>38</v>
      </c>
      <c r="E348" s="138" t="s">
        <v>1148</v>
      </c>
    </row>
    <row r="349" spans="1:5" x14ac:dyDescent="0.15">
      <c r="A349" s="191" t="s">
        <v>530</v>
      </c>
      <c r="D349" s="194" t="s">
        <v>38</v>
      </c>
      <c r="E349" s="205"/>
    </row>
    <row r="350" spans="1:5" x14ac:dyDescent="0.15">
      <c r="A350" s="192" t="s">
        <v>531</v>
      </c>
      <c r="D350" s="137" t="s">
        <v>38</v>
      </c>
      <c r="E350" s="205"/>
    </row>
    <row r="351" spans="1:5" x14ac:dyDescent="0.15">
      <c r="A351" s="191" t="s">
        <v>532</v>
      </c>
      <c r="D351" s="194" t="s">
        <v>38</v>
      </c>
      <c r="E351" s="205"/>
    </row>
    <row r="352" spans="1:5" x14ac:dyDescent="0.15">
      <c r="A352" s="192" t="s">
        <v>533</v>
      </c>
      <c r="D352" s="137" t="s">
        <v>160</v>
      </c>
      <c r="E352" s="204" t="s">
        <v>55</v>
      </c>
    </row>
    <row r="353" spans="1:5" x14ac:dyDescent="0.15">
      <c r="A353" s="191" t="s">
        <v>534</v>
      </c>
      <c r="D353" s="194" t="s">
        <v>38</v>
      </c>
      <c r="E353" s="204" t="s">
        <v>1147</v>
      </c>
    </row>
    <row r="354" spans="1:5" x14ac:dyDescent="0.15">
      <c r="A354" s="192" t="s">
        <v>535</v>
      </c>
      <c r="D354" s="137" t="s">
        <v>160</v>
      </c>
      <c r="E354" s="138" t="s">
        <v>1141</v>
      </c>
    </row>
    <row r="355" spans="1:5" x14ac:dyDescent="0.15">
      <c r="A355" s="191" t="s">
        <v>536</v>
      </c>
      <c r="D355" s="194" t="s">
        <v>38</v>
      </c>
      <c r="E355" s="204" t="s">
        <v>1147</v>
      </c>
    </row>
    <row r="356" spans="1:5" x14ac:dyDescent="0.15">
      <c r="A356" s="192" t="s">
        <v>537</v>
      </c>
      <c r="D356" s="137" t="s">
        <v>160</v>
      </c>
      <c r="E356" s="138" t="s">
        <v>1141</v>
      </c>
    </row>
    <row r="357" spans="1:5" x14ac:dyDescent="0.15">
      <c r="A357" s="192" t="s">
        <v>538</v>
      </c>
      <c r="D357" s="137" t="s">
        <v>160</v>
      </c>
      <c r="E357" s="204" t="s">
        <v>55</v>
      </c>
    </row>
    <row r="358" spans="1:5" x14ac:dyDescent="0.15">
      <c r="A358" s="192" t="s">
        <v>539</v>
      </c>
      <c r="D358" s="137" t="s">
        <v>160</v>
      </c>
      <c r="E358" s="206" t="s">
        <v>1141</v>
      </c>
    </row>
    <row r="359" spans="1:5" x14ac:dyDescent="0.15">
      <c r="A359" s="191" t="s">
        <v>540</v>
      </c>
      <c r="D359" s="194" t="s">
        <v>160</v>
      </c>
      <c r="E359" s="204" t="s">
        <v>47</v>
      </c>
    </row>
    <row r="360" spans="1:5" x14ac:dyDescent="0.15">
      <c r="A360" s="192" t="s">
        <v>541</v>
      </c>
      <c r="D360" s="137" t="s">
        <v>160</v>
      </c>
      <c r="E360" s="204" t="s">
        <v>55</v>
      </c>
    </row>
    <row r="361" spans="1:5" x14ac:dyDescent="0.15">
      <c r="A361" s="192" t="s">
        <v>542</v>
      </c>
      <c r="D361" s="137" t="s">
        <v>160</v>
      </c>
      <c r="E361" s="138" t="s">
        <v>1141</v>
      </c>
    </row>
    <row r="362" spans="1:5" x14ac:dyDescent="0.15">
      <c r="A362" s="193" t="s">
        <v>1097</v>
      </c>
      <c r="D362" s="194" t="s">
        <v>160</v>
      </c>
      <c r="E362" s="204" t="s">
        <v>55</v>
      </c>
    </row>
    <row r="363" spans="1:5" x14ac:dyDescent="0.15">
      <c r="A363" s="192" t="s">
        <v>1056</v>
      </c>
      <c r="D363" s="137" t="s">
        <v>160</v>
      </c>
      <c r="E363" s="138" t="s">
        <v>1141</v>
      </c>
    </row>
    <row r="364" spans="1:5" x14ac:dyDescent="0.15">
      <c r="A364" s="192" t="s">
        <v>543</v>
      </c>
      <c r="D364" s="137" t="s">
        <v>160</v>
      </c>
      <c r="E364" s="138" t="s">
        <v>1141</v>
      </c>
    </row>
    <row r="365" spans="1:5" x14ac:dyDescent="0.15">
      <c r="A365" s="192" t="s">
        <v>544</v>
      </c>
      <c r="D365" s="137" t="s">
        <v>160</v>
      </c>
      <c r="E365" s="138" t="s">
        <v>1141</v>
      </c>
    </row>
    <row r="366" spans="1:5" x14ac:dyDescent="0.15">
      <c r="A366" s="192" t="s">
        <v>545</v>
      </c>
      <c r="D366" s="137" t="s">
        <v>160</v>
      </c>
      <c r="E366" s="138" t="s">
        <v>1141</v>
      </c>
    </row>
    <row r="367" spans="1:5" x14ac:dyDescent="0.15">
      <c r="A367" s="191" t="s">
        <v>546</v>
      </c>
      <c r="D367" s="194" t="s">
        <v>160</v>
      </c>
      <c r="E367" s="204" t="s">
        <v>1141</v>
      </c>
    </row>
    <row r="368" spans="1:5" x14ac:dyDescent="0.15">
      <c r="A368" s="192" t="s">
        <v>547</v>
      </c>
      <c r="D368" s="137" t="s">
        <v>38</v>
      </c>
      <c r="E368" s="205"/>
    </row>
    <row r="369" spans="1:5" x14ac:dyDescent="0.15">
      <c r="A369" s="192" t="s">
        <v>1098</v>
      </c>
      <c r="D369" s="137" t="s">
        <v>38</v>
      </c>
      <c r="E369" s="205"/>
    </row>
    <row r="370" spans="1:5" x14ac:dyDescent="0.15">
      <c r="A370" s="191" t="s">
        <v>548</v>
      </c>
      <c r="D370" s="194" t="s">
        <v>38</v>
      </c>
      <c r="E370" s="205"/>
    </row>
    <row r="371" spans="1:5" x14ac:dyDescent="0.15">
      <c r="A371" s="192" t="s">
        <v>549</v>
      </c>
      <c r="D371" s="137" t="s">
        <v>160</v>
      </c>
      <c r="E371" s="138" t="s">
        <v>1145</v>
      </c>
    </row>
    <row r="372" spans="1:5" x14ac:dyDescent="0.15">
      <c r="A372" s="192" t="s">
        <v>550</v>
      </c>
      <c r="D372" s="137" t="s">
        <v>160</v>
      </c>
      <c r="E372" s="138" t="s">
        <v>1149</v>
      </c>
    </row>
    <row r="373" spans="1:5" x14ac:dyDescent="0.15">
      <c r="A373" s="192" t="s">
        <v>551</v>
      </c>
      <c r="D373" s="137" t="s">
        <v>160</v>
      </c>
      <c r="E373" s="138" t="s">
        <v>1141</v>
      </c>
    </row>
    <row r="374" spans="1:5" x14ac:dyDescent="0.15">
      <c r="A374" s="191" t="s">
        <v>552</v>
      </c>
      <c r="D374" s="194" t="s">
        <v>160</v>
      </c>
      <c r="E374" s="204" t="s">
        <v>1141</v>
      </c>
    </row>
    <row r="375" spans="1:5" x14ac:dyDescent="0.15">
      <c r="A375" s="192" t="s">
        <v>553</v>
      </c>
      <c r="D375" s="137" t="s">
        <v>160</v>
      </c>
      <c r="E375" s="138" t="s">
        <v>1141</v>
      </c>
    </row>
    <row r="376" spans="1:5" x14ac:dyDescent="0.15">
      <c r="A376" s="192" t="s">
        <v>1057</v>
      </c>
      <c r="D376" s="137" t="s">
        <v>160</v>
      </c>
      <c r="E376" s="204" t="s">
        <v>55</v>
      </c>
    </row>
    <row r="377" spans="1:5" x14ac:dyDescent="0.15">
      <c r="A377" s="192" t="s">
        <v>554</v>
      </c>
      <c r="D377" s="137" t="s">
        <v>160</v>
      </c>
      <c r="E377" s="138" t="s">
        <v>1141</v>
      </c>
    </row>
    <row r="378" spans="1:5" x14ac:dyDescent="0.15">
      <c r="A378" s="192" t="s">
        <v>555</v>
      </c>
      <c r="D378" s="137" t="s">
        <v>38</v>
      </c>
      <c r="E378" s="205"/>
    </row>
    <row r="379" spans="1:5" x14ac:dyDescent="0.15">
      <c r="A379" s="192" t="s">
        <v>556</v>
      </c>
      <c r="D379" s="137" t="s">
        <v>160</v>
      </c>
      <c r="E379" s="204" t="s">
        <v>47</v>
      </c>
    </row>
    <row r="380" spans="1:5" x14ac:dyDescent="0.15">
      <c r="A380" s="192" t="s">
        <v>557</v>
      </c>
      <c r="D380" s="137" t="s">
        <v>160</v>
      </c>
      <c r="E380" s="204" t="s">
        <v>55</v>
      </c>
    </row>
    <row r="381" spans="1:5" x14ac:dyDescent="0.15">
      <c r="A381" s="192" t="s">
        <v>558</v>
      </c>
      <c r="D381" s="137" t="s">
        <v>160</v>
      </c>
      <c r="E381" s="138" t="s">
        <v>49</v>
      </c>
    </row>
    <row r="382" spans="1:5" x14ac:dyDescent="0.15">
      <c r="A382" s="192" t="s">
        <v>559</v>
      </c>
      <c r="D382" s="137" t="s">
        <v>160</v>
      </c>
      <c r="E382" s="204" t="s">
        <v>55</v>
      </c>
    </row>
    <row r="383" spans="1:5" x14ac:dyDescent="0.15">
      <c r="A383" s="191" t="s">
        <v>560</v>
      </c>
      <c r="D383" s="194" t="s">
        <v>160</v>
      </c>
      <c r="E383" s="204" t="s">
        <v>1141</v>
      </c>
    </row>
    <row r="384" spans="1:5" x14ac:dyDescent="0.15">
      <c r="A384" s="192" t="s">
        <v>561</v>
      </c>
      <c r="D384" s="137" t="s">
        <v>160</v>
      </c>
      <c r="E384" s="204" t="s">
        <v>55</v>
      </c>
    </row>
    <row r="385" spans="1:5" x14ac:dyDescent="0.15">
      <c r="A385" s="192" t="s">
        <v>562</v>
      </c>
      <c r="D385" s="137" t="s">
        <v>160</v>
      </c>
      <c r="E385" s="138" t="s">
        <v>1141</v>
      </c>
    </row>
    <row r="386" spans="1:5" x14ac:dyDescent="0.15">
      <c r="A386" s="192" t="s">
        <v>563</v>
      </c>
      <c r="D386" s="137" t="s">
        <v>160</v>
      </c>
      <c r="E386" s="138" t="s">
        <v>1141</v>
      </c>
    </row>
    <row r="387" spans="1:5" x14ac:dyDescent="0.15">
      <c r="A387" s="191" t="s">
        <v>564</v>
      </c>
      <c r="D387" s="194" t="s">
        <v>160</v>
      </c>
      <c r="E387" s="204" t="s">
        <v>1141</v>
      </c>
    </row>
    <row r="388" spans="1:5" x14ac:dyDescent="0.15">
      <c r="A388" s="192" t="s">
        <v>565</v>
      </c>
      <c r="D388" s="137" t="s">
        <v>160</v>
      </c>
      <c r="E388" s="138" t="s">
        <v>1141</v>
      </c>
    </row>
    <row r="389" spans="1:5" x14ac:dyDescent="0.15">
      <c r="A389" s="192" t="s">
        <v>566</v>
      </c>
      <c r="D389" s="137" t="s">
        <v>160</v>
      </c>
      <c r="E389" s="204" t="s">
        <v>1143</v>
      </c>
    </row>
    <row r="390" spans="1:5" x14ac:dyDescent="0.15">
      <c r="A390" s="192" t="s">
        <v>567</v>
      </c>
      <c r="D390" s="137" t="s">
        <v>160</v>
      </c>
      <c r="E390" s="204" t="s">
        <v>55</v>
      </c>
    </row>
    <row r="391" spans="1:5" x14ac:dyDescent="0.15">
      <c r="A391" s="192" t="s">
        <v>568</v>
      </c>
      <c r="D391" s="137" t="s">
        <v>160</v>
      </c>
      <c r="E391" s="138" t="s">
        <v>1141</v>
      </c>
    </row>
    <row r="392" spans="1:5" x14ac:dyDescent="0.15">
      <c r="A392" s="191" t="s">
        <v>569</v>
      </c>
      <c r="D392" s="194" t="s">
        <v>160</v>
      </c>
      <c r="E392" s="204" t="s">
        <v>1141</v>
      </c>
    </row>
    <row r="393" spans="1:5" x14ac:dyDescent="0.15">
      <c r="A393" s="191" t="s">
        <v>570</v>
      </c>
      <c r="D393" s="194" t="s">
        <v>38</v>
      </c>
      <c r="E393" s="204" t="s">
        <v>1147</v>
      </c>
    </row>
    <row r="394" spans="1:5" x14ac:dyDescent="0.15">
      <c r="A394" s="192" t="s">
        <v>571</v>
      </c>
      <c r="D394" s="137" t="s">
        <v>38</v>
      </c>
      <c r="E394" s="138" t="s">
        <v>1147</v>
      </c>
    </row>
    <row r="395" spans="1:5" x14ac:dyDescent="0.15">
      <c r="A395" s="192" t="s">
        <v>572</v>
      </c>
      <c r="D395" s="137" t="s">
        <v>38</v>
      </c>
      <c r="E395" s="138" t="s">
        <v>1142</v>
      </c>
    </row>
    <row r="396" spans="1:5" x14ac:dyDescent="0.15">
      <c r="A396" s="192" t="s">
        <v>573</v>
      </c>
      <c r="D396" s="137" t="s">
        <v>160</v>
      </c>
      <c r="E396" s="138" t="s">
        <v>1141</v>
      </c>
    </row>
    <row r="397" spans="1:5" x14ac:dyDescent="0.15">
      <c r="A397" s="192" t="s">
        <v>574</v>
      </c>
      <c r="D397" s="140" t="s">
        <v>160</v>
      </c>
      <c r="E397" s="204" t="s">
        <v>55</v>
      </c>
    </row>
    <row r="398" spans="1:5" x14ac:dyDescent="0.15">
      <c r="A398" s="192" t="s">
        <v>575</v>
      </c>
      <c r="D398" s="140" t="s">
        <v>160</v>
      </c>
      <c r="E398" s="204" t="s">
        <v>1143</v>
      </c>
    </row>
    <row r="399" spans="1:5" x14ac:dyDescent="0.15">
      <c r="A399" s="191" t="s">
        <v>576</v>
      </c>
      <c r="D399" s="201" t="s">
        <v>160</v>
      </c>
      <c r="E399" s="204" t="s">
        <v>1141</v>
      </c>
    </row>
    <row r="400" spans="1:5" x14ac:dyDescent="0.15">
      <c r="A400" s="192" t="s">
        <v>577</v>
      </c>
      <c r="D400" s="140" t="s">
        <v>160</v>
      </c>
      <c r="E400" s="138" t="s">
        <v>1141</v>
      </c>
    </row>
    <row r="401" spans="1:5" x14ac:dyDescent="0.15">
      <c r="A401" s="191" t="s">
        <v>578</v>
      </c>
      <c r="D401" s="201" t="s">
        <v>38</v>
      </c>
      <c r="E401" s="205"/>
    </row>
    <row r="402" spans="1:5" x14ac:dyDescent="0.15">
      <c r="A402" s="191" t="s">
        <v>579</v>
      </c>
      <c r="D402" s="201" t="s">
        <v>160</v>
      </c>
      <c r="E402" s="204" t="s">
        <v>1146</v>
      </c>
    </row>
    <row r="403" spans="1:5" x14ac:dyDescent="0.15">
      <c r="A403" s="192" t="s">
        <v>1058</v>
      </c>
      <c r="D403" s="140" t="s">
        <v>160</v>
      </c>
      <c r="E403" s="204" t="s">
        <v>55</v>
      </c>
    </row>
    <row r="404" spans="1:5" x14ac:dyDescent="0.15">
      <c r="A404" s="191" t="s">
        <v>1059</v>
      </c>
      <c r="D404" s="201" t="s">
        <v>160</v>
      </c>
      <c r="E404" s="204" t="s">
        <v>55</v>
      </c>
    </row>
    <row r="405" spans="1:5" x14ac:dyDescent="0.15">
      <c r="A405" s="192" t="s">
        <v>580</v>
      </c>
      <c r="D405" s="140" t="s">
        <v>38</v>
      </c>
      <c r="E405" s="205"/>
    </row>
    <row r="406" spans="1:5" x14ac:dyDescent="0.15">
      <c r="A406" s="192" t="s">
        <v>581</v>
      </c>
      <c r="D406" s="140" t="s">
        <v>38</v>
      </c>
      <c r="E406" s="205"/>
    </row>
    <row r="407" spans="1:5" x14ac:dyDescent="0.15">
      <c r="A407" s="192" t="s">
        <v>582</v>
      </c>
      <c r="D407" s="140" t="s">
        <v>38</v>
      </c>
      <c r="E407" s="205"/>
    </row>
    <row r="408" spans="1:5" x14ac:dyDescent="0.15">
      <c r="A408" s="191" t="s">
        <v>583</v>
      </c>
      <c r="D408" s="201" t="s">
        <v>38</v>
      </c>
      <c r="E408" s="205"/>
    </row>
    <row r="409" spans="1:5" x14ac:dyDescent="0.15">
      <c r="A409" s="192" t="s">
        <v>584</v>
      </c>
      <c r="D409" s="140" t="s">
        <v>160</v>
      </c>
      <c r="E409" s="138" t="s">
        <v>1141</v>
      </c>
    </row>
    <row r="410" spans="1:5" x14ac:dyDescent="0.15">
      <c r="A410" s="192" t="s">
        <v>585</v>
      </c>
      <c r="D410" s="140" t="s">
        <v>160</v>
      </c>
      <c r="E410" s="204" t="s">
        <v>55</v>
      </c>
    </row>
    <row r="411" spans="1:5" x14ac:dyDescent="0.15">
      <c r="A411" s="192" t="s">
        <v>586</v>
      </c>
      <c r="D411" s="140" t="s">
        <v>160</v>
      </c>
      <c r="E411" s="204" t="s">
        <v>55</v>
      </c>
    </row>
    <row r="412" spans="1:5" x14ac:dyDescent="0.15">
      <c r="A412" s="191" t="s">
        <v>587</v>
      </c>
      <c r="D412" s="201" t="s">
        <v>160</v>
      </c>
      <c r="E412" s="204" t="s">
        <v>1141</v>
      </c>
    </row>
    <row r="413" spans="1:5" x14ac:dyDescent="0.15">
      <c r="A413" s="192" t="s">
        <v>588</v>
      </c>
      <c r="D413" s="140" t="s">
        <v>160</v>
      </c>
      <c r="E413" s="138" t="s">
        <v>1141</v>
      </c>
    </row>
    <row r="414" spans="1:5" x14ac:dyDescent="0.15">
      <c r="A414" s="192" t="s">
        <v>589</v>
      </c>
      <c r="D414" s="140" t="s">
        <v>38</v>
      </c>
      <c r="E414" s="205"/>
    </row>
    <row r="415" spans="1:5" x14ac:dyDescent="0.15">
      <c r="A415" s="191" t="s">
        <v>590</v>
      </c>
      <c r="D415" s="201" t="s">
        <v>160</v>
      </c>
      <c r="E415" s="204" t="s">
        <v>1141</v>
      </c>
    </row>
    <row r="416" spans="1:5" x14ac:dyDescent="0.15">
      <c r="A416" s="191" t="s">
        <v>591</v>
      </c>
      <c r="D416" s="201" t="s">
        <v>160</v>
      </c>
      <c r="E416" s="204" t="s">
        <v>1141</v>
      </c>
    </row>
    <row r="417" spans="1:5" x14ac:dyDescent="0.15">
      <c r="A417" s="191" t="s">
        <v>592</v>
      </c>
      <c r="D417" s="201" t="s">
        <v>160</v>
      </c>
      <c r="E417" s="204" t="s">
        <v>1141</v>
      </c>
    </row>
    <row r="418" spans="1:5" x14ac:dyDescent="0.15">
      <c r="A418" s="191" t="s">
        <v>1359</v>
      </c>
      <c r="D418" s="194" t="s">
        <v>160</v>
      </c>
      <c r="E418" s="195" t="s">
        <v>55</v>
      </c>
    </row>
    <row r="419" spans="1:5" x14ac:dyDescent="0.15">
      <c r="A419" s="191" t="s">
        <v>593</v>
      </c>
      <c r="D419" s="194" t="s">
        <v>160</v>
      </c>
      <c r="E419" s="204" t="s">
        <v>1141</v>
      </c>
    </row>
    <row r="420" spans="1:5" x14ac:dyDescent="0.15">
      <c r="A420" s="191" t="s">
        <v>594</v>
      </c>
      <c r="D420" s="194" t="s">
        <v>38</v>
      </c>
      <c r="E420" s="205"/>
    </row>
    <row r="421" spans="1:5" x14ac:dyDescent="0.15">
      <c r="A421" s="191" t="s">
        <v>1060</v>
      </c>
      <c r="D421" s="194" t="s">
        <v>160</v>
      </c>
      <c r="E421" s="204" t="s">
        <v>55</v>
      </c>
    </row>
    <row r="422" spans="1:5" x14ac:dyDescent="0.15">
      <c r="A422" s="192" t="s">
        <v>1360</v>
      </c>
      <c r="D422" s="137" t="s">
        <v>160</v>
      </c>
      <c r="E422" s="139" t="s">
        <v>1141</v>
      </c>
    </row>
    <row r="423" spans="1:5" x14ac:dyDescent="0.15">
      <c r="A423" s="191" t="s">
        <v>595</v>
      </c>
      <c r="D423" s="194" t="s">
        <v>38</v>
      </c>
      <c r="E423" s="205"/>
    </row>
    <row r="424" spans="1:5" x14ac:dyDescent="0.15">
      <c r="A424" s="192" t="s">
        <v>596</v>
      </c>
      <c r="D424" s="137" t="s">
        <v>160</v>
      </c>
      <c r="E424" s="138" t="s">
        <v>1141</v>
      </c>
    </row>
    <row r="425" spans="1:5" x14ac:dyDescent="0.15">
      <c r="A425" s="192" t="s">
        <v>597</v>
      </c>
      <c r="D425" s="137" t="s">
        <v>160</v>
      </c>
      <c r="E425" s="204" t="s">
        <v>47</v>
      </c>
    </row>
    <row r="426" spans="1:5" x14ac:dyDescent="0.15">
      <c r="A426" s="191" t="s">
        <v>598</v>
      </c>
      <c r="D426" s="194" t="s">
        <v>160</v>
      </c>
      <c r="E426" s="204" t="s">
        <v>1141</v>
      </c>
    </row>
    <row r="427" spans="1:5" x14ac:dyDescent="0.15">
      <c r="A427" s="191" t="s">
        <v>599</v>
      </c>
      <c r="D427" s="194" t="s">
        <v>160</v>
      </c>
      <c r="E427" s="204" t="s">
        <v>1141</v>
      </c>
    </row>
    <row r="428" spans="1:5" x14ac:dyDescent="0.15">
      <c r="A428" s="192" t="s">
        <v>600</v>
      </c>
      <c r="D428" s="137" t="s">
        <v>38</v>
      </c>
      <c r="E428" s="205"/>
    </row>
    <row r="429" spans="1:5" x14ac:dyDescent="0.15">
      <c r="A429" s="191" t="s">
        <v>601</v>
      </c>
      <c r="D429" s="194" t="s">
        <v>51</v>
      </c>
      <c r="E429" s="204" t="s">
        <v>53</v>
      </c>
    </row>
    <row r="430" spans="1:5" x14ac:dyDescent="0.15">
      <c r="A430" s="192" t="s">
        <v>602</v>
      </c>
      <c r="D430" s="194" t="s">
        <v>51</v>
      </c>
      <c r="E430" s="204" t="s">
        <v>53</v>
      </c>
    </row>
    <row r="431" spans="1:5" x14ac:dyDescent="0.15">
      <c r="A431" s="192" t="s">
        <v>603</v>
      </c>
      <c r="D431" s="194" t="s">
        <v>51</v>
      </c>
      <c r="E431" s="204" t="s">
        <v>52</v>
      </c>
    </row>
    <row r="432" spans="1:5" x14ac:dyDescent="0.15">
      <c r="A432" s="192" t="s">
        <v>604</v>
      </c>
      <c r="D432" s="137" t="s">
        <v>160</v>
      </c>
      <c r="E432" s="138" t="s">
        <v>1141</v>
      </c>
    </row>
    <row r="433" spans="1:5" x14ac:dyDescent="0.15">
      <c r="A433" s="191" t="s">
        <v>1061</v>
      </c>
      <c r="D433" s="194" t="s">
        <v>160</v>
      </c>
      <c r="E433" s="204" t="s">
        <v>1141</v>
      </c>
    </row>
    <row r="434" spans="1:5" x14ac:dyDescent="0.15">
      <c r="A434" s="192" t="s">
        <v>605</v>
      </c>
      <c r="D434" s="137" t="s">
        <v>38</v>
      </c>
      <c r="E434" s="205"/>
    </row>
    <row r="435" spans="1:5" x14ac:dyDescent="0.15">
      <c r="A435" s="191" t="s">
        <v>606</v>
      </c>
      <c r="D435" s="194" t="s">
        <v>38</v>
      </c>
      <c r="E435" s="205"/>
    </row>
    <row r="436" spans="1:5" x14ac:dyDescent="0.15">
      <c r="A436" s="192" t="s">
        <v>607</v>
      </c>
      <c r="D436" s="137" t="s">
        <v>160</v>
      </c>
      <c r="E436" s="138" t="s">
        <v>1145</v>
      </c>
    </row>
    <row r="437" spans="1:5" x14ac:dyDescent="0.15">
      <c r="A437" s="191" t="s">
        <v>608</v>
      </c>
      <c r="D437" s="194" t="s">
        <v>160</v>
      </c>
      <c r="E437" s="204" t="s">
        <v>55</v>
      </c>
    </row>
    <row r="438" spans="1:5" x14ac:dyDescent="0.15">
      <c r="A438" s="192" t="s">
        <v>609</v>
      </c>
      <c r="D438" s="137" t="s">
        <v>38</v>
      </c>
      <c r="E438" s="205"/>
    </row>
    <row r="439" spans="1:5" x14ac:dyDescent="0.15">
      <c r="A439" s="191" t="s">
        <v>1361</v>
      </c>
      <c r="D439" s="194" t="s">
        <v>160</v>
      </c>
      <c r="E439" s="195" t="s">
        <v>1141</v>
      </c>
    </row>
    <row r="440" spans="1:5" x14ac:dyDescent="0.15">
      <c r="A440" s="191" t="s">
        <v>610</v>
      </c>
      <c r="D440" s="194" t="s">
        <v>38</v>
      </c>
      <c r="E440" s="205"/>
    </row>
    <row r="441" spans="1:5" x14ac:dyDescent="0.15">
      <c r="A441" s="192" t="s">
        <v>611</v>
      </c>
      <c r="D441" s="137" t="s">
        <v>38</v>
      </c>
      <c r="E441" s="205"/>
    </row>
    <row r="442" spans="1:5" x14ac:dyDescent="0.15">
      <c r="A442" s="191" t="s">
        <v>612</v>
      </c>
      <c r="D442" s="194" t="s">
        <v>38</v>
      </c>
      <c r="E442" s="205"/>
    </row>
    <row r="443" spans="1:5" x14ac:dyDescent="0.15">
      <c r="A443" s="192" t="s">
        <v>613</v>
      </c>
      <c r="D443" s="194" t="s">
        <v>51</v>
      </c>
      <c r="E443" s="204" t="s">
        <v>53</v>
      </c>
    </row>
    <row r="444" spans="1:5" x14ac:dyDescent="0.15">
      <c r="A444" s="191" t="s">
        <v>614</v>
      </c>
      <c r="D444" s="194" t="s">
        <v>38</v>
      </c>
      <c r="E444" s="205"/>
    </row>
    <row r="445" spans="1:5" x14ac:dyDescent="0.15">
      <c r="A445" s="191" t="s">
        <v>615</v>
      </c>
      <c r="D445" s="194" t="s">
        <v>160</v>
      </c>
      <c r="E445" s="204" t="s">
        <v>1141</v>
      </c>
    </row>
    <row r="446" spans="1:5" x14ac:dyDescent="0.15">
      <c r="A446" s="192" t="s">
        <v>616</v>
      </c>
      <c r="D446" s="137" t="s">
        <v>160</v>
      </c>
      <c r="E446" s="138" t="s">
        <v>1141</v>
      </c>
    </row>
    <row r="447" spans="1:5" x14ac:dyDescent="0.15">
      <c r="A447" s="191" t="s">
        <v>617</v>
      </c>
      <c r="D447" s="194" t="s">
        <v>160</v>
      </c>
      <c r="E447" s="204" t="s">
        <v>1141</v>
      </c>
    </row>
    <row r="448" spans="1:5" x14ac:dyDescent="0.15">
      <c r="A448" s="192" t="s">
        <v>618</v>
      </c>
      <c r="D448" s="137" t="s">
        <v>160</v>
      </c>
      <c r="E448" s="204" t="s">
        <v>55</v>
      </c>
    </row>
    <row r="449" spans="1:5" x14ac:dyDescent="0.15">
      <c r="A449" s="192" t="s">
        <v>42</v>
      </c>
      <c r="D449" s="137" t="s">
        <v>41</v>
      </c>
      <c r="E449" s="138" t="s">
        <v>42</v>
      </c>
    </row>
    <row r="450" spans="1:5" x14ac:dyDescent="0.15">
      <c r="A450" s="192" t="s">
        <v>619</v>
      </c>
      <c r="D450" s="194" t="s">
        <v>51</v>
      </c>
      <c r="E450" s="204" t="s">
        <v>53</v>
      </c>
    </row>
    <row r="451" spans="1:5" x14ac:dyDescent="0.15">
      <c r="A451" s="194" t="s">
        <v>53</v>
      </c>
      <c r="D451" s="194" t="s">
        <v>51</v>
      </c>
      <c r="E451" s="204" t="s">
        <v>1405</v>
      </c>
    </row>
    <row r="452" spans="1:5" x14ac:dyDescent="0.15">
      <c r="A452" s="191" t="s">
        <v>620</v>
      </c>
      <c r="D452" s="194" t="s">
        <v>160</v>
      </c>
      <c r="E452" s="204" t="s">
        <v>1141</v>
      </c>
    </row>
    <row r="453" spans="1:5" x14ac:dyDescent="0.15">
      <c r="A453" s="192" t="s">
        <v>621</v>
      </c>
      <c r="D453" s="137" t="s">
        <v>160</v>
      </c>
      <c r="E453" s="204" t="s">
        <v>55</v>
      </c>
    </row>
    <row r="454" spans="1:5" x14ac:dyDescent="0.15">
      <c r="A454" s="192" t="s">
        <v>622</v>
      </c>
      <c r="D454" s="137" t="s">
        <v>1404</v>
      </c>
      <c r="E454" s="214" t="s">
        <v>1405</v>
      </c>
    </row>
    <row r="455" spans="1:5" x14ac:dyDescent="0.15">
      <c r="A455" s="192" t="s">
        <v>623</v>
      </c>
      <c r="D455" s="137" t="s">
        <v>160</v>
      </c>
      <c r="E455" s="138" t="s">
        <v>1141</v>
      </c>
    </row>
    <row r="456" spans="1:5" x14ac:dyDescent="0.15">
      <c r="A456" s="191" t="s">
        <v>624</v>
      </c>
      <c r="D456" s="194" t="s">
        <v>160</v>
      </c>
      <c r="E456" s="204" t="s">
        <v>1149</v>
      </c>
    </row>
    <row r="457" spans="1:5" x14ac:dyDescent="0.15">
      <c r="A457" s="192" t="s">
        <v>625</v>
      </c>
      <c r="D457" s="137" t="s">
        <v>38</v>
      </c>
      <c r="E457" s="138" t="s">
        <v>1147</v>
      </c>
    </row>
    <row r="458" spans="1:5" x14ac:dyDescent="0.15">
      <c r="A458" s="192" t="s">
        <v>626</v>
      </c>
      <c r="D458" s="137" t="s">
        <v>38</v>
      </c>
      <c r="E458" s="138" t="s">
        <v>1142</v>
      </c>
    </row>
    <row r="459" spans="1:5" x14ac:dyDescent="0.15">
      <c r="A459" s="191" t="s">
        <v>627</v>
      </c>
      <c r="D459" s="194" t="s">
        <v>38</v>
      </c>
      <c r="E459" s="205"/>
    </row>
    <row r="460" spans="1:5" x14ac:dyDescent="0.15">
      <c r="A460" s="191" t="s">
        <v>628</v>
      </c>
      <c r="D460" s="194" t="s">
        <v>160</v>
      </c>
      <c r="E460" s="204" t="s">
        <v>1141</v>
      </c>
    </row>
    <row r="461" spans="1:5" x14ac:dyDescent="0.15">
      <c r="A461" s="191" t="s">
        <v>629</v>
      </c>
      <c r="D461" s="194" t="s">
        <v>38</v>
      </c>
      <c r="E461" s="205"/>
    </row>
    <row r="462" spans="1:5" x14ac:dyDescent="0.15">
      <c r="A462" s="192" t="s">
        <v>630</v>
      </c>
      <c r="D462" s="137" t="s">
        <v>160</v>
      </c>
      <c r="E462" s="204" t="s">
        <v>55</v>
      </c>
    </row>
    <row r="463" spans="1:5" x14ac:dyDescent="0.15">
      <c r="A463" s="196" t="s">
        <v>631</v>
      </c>
      <c r="D463" s="194" t="s">
        <v>160</v>
      </c>
      <c r="E463" s="204" t="s">
        <v>55</v>
      </c>
    </row>
    <row r="464" spans="1:5" x14ac:dyDescent="0.15">
      <c r="A464" s="191" t="s">
        <v>632</v>
      </c>
      <c r="D464" s="194" t="s">
        <v>160</v>
      </c>
      <c r="E464" s="204" t="s">
        <v>1141</v>
      </c>
    </row>
    <row r="465" spans="1:5" x14ac:dyDescent="0.15">
      <c r="A465" s="192" t="s">
        <v>633</v>
      </c>
      <c r="D465" s="137" t="s">
        <v>38</v>
      </c>
      <c r="E465" s="205"/>
    </row>
    <row r="466" spans="1:5" x14ac:dyDescent="0.15">
      <c r="A466" s="191" t="s">
        <v>634</v>
      </c>
      <c r="D466" s="194" t="s">
        <v>38</v>
      </c>
      <c r="E466" s="205"/>
    </row>
    <row r="467" spans="1:5" x14ac:dyDescent="0.15">
      <c r="A467" s="191" t="s">
        <v>635</v>
      </c>
      <c r="D467" s="201" t="s">
        <v>160</v>
      </c>
      <c r="E467" s="204" t="s">
        <v>1141</v>
      </c>
    </row>
    <row r="468" spans="1:5" x14ac:dyDescent="0.15">
      <c r="A468" s="192" t="s">
        <v>636</v>
      </c>
      <c r="D468" s="201" t="s">
        <v>51</v>
      </c>
      <c r="E468" s="204" t="s">
        <v>52</v>
      </c>
    </row>
    <row r="469" spans="1:5" x14ac:dyDescent="0.15">
      <c r="A469" s="191" t="s">
        <v>637</v>
      </c>
      <c r="D469" s="201" t="s">
        <v>160</v>
      </c>
      <c r="E469" s="204" t="s">
        <v>1141</v>
      </c>
    </row>
    <row r="470" spans="1:5" x14ac:dyDescent="0.15">
      <c r="A470" s="192" t="s">
        <v>638</v>
      </c>
      <c r="D470" s="140" t="s">
        <v>38</v>
      </c>
      <c r="E470" s="205"/>
    </row>
    <row r="471" spans="1:5" x14ac:dyDescent="0.15">
      <c r="A471" s="192" t="s">
        <v>639</v>
      </c>
      <c r="D471" s="140" t="s">
        <v>160</v>
      </c>
      <c r="E471" s="204" t="s">
        <v>1143</v>
      </c>
    </row>
    <row r="472" spans="1:5" x14ac:dyDescent="0.15">
      <c r="A472" s="192" t="s">
        <v>640</v>
      </c>
      <c r="D472" s="140" t="s">
        <v>38</v>
      </c>
      <c r="E472" s="205"/>
    </row>
    <row r="473" spans="1:5" x14ac:dyDescent="0.15">
      <c r="A473" s="192" t="s">
        <v>641</v>
      </c>
      <c r="D473" s="137" t="s">
        <v>160</v>
      </c>
      <c r="E473" s="204" t="s">
        <v>47</v>
      </c>
    </row>
    <row r="474" spans="1:5" x14ac:dyDescent="0.15">
      <c r="A474" s="192" t="s">
        <v>642</v>
      </c>
      <c r="D474" s="137" t="s">
        <v>160</v>
      </c>
      <c r="E474" s="204" t="s">
        <v>1143</v>
      </c>
    </row>
    <row r="475" spans="1:5" x14ac:dyDescent="0.15">
      <c r="A475" s="191" t="s">
        <v>643</v>
      </c>
      <c r="D475" s="194" t="s">
        <v>38</v>
      </c>
      <c r="E475" s="204" t="s">
        <v>1147</v>
      </c>
    </row>
    <row r="476" spans="1:5" x14ac:dyDescent="0.15">
      <c r="A476" s="192" t="s">
        <v>644</v>
      </c>
      <c r="D476" s="137" t="s">
        <v>160</v>
      </c>
      <c r="E476" s="204" t="s">
        <v>1143</v>
      </c>
    </row>
    <row r="477" spans="1:5" x14ac:dyDescent="0.15">
      <c r="A477" s="192" t="s">
        <v>645</v>
      </c>
      <c r="D477" s="137" t="s">
        <v>160</v>
      </c>
      <c r="E477" s="204" t="s">
        <v>1143</v>
      </c>
    </row>
    <row r="478" spans="1:5" x14ac:dyDescent="0.15">
      <c r="A478" s="192" t="s">
        <v>646</v>
      </c>
      <c r="D478" s="137" t="s">
        <v>38</v>
      </c>
      <c r="E478" s="138" t="s">
        <v>1148</v>
      </c>
    </row>
    <row r="479" spans="1:5" x14ac:dyDescent="0.15">
      <c r="A479" s="191" t="s">
        <v>647</v>
      </c>
      <c r="D479" s="194" t="s">
        <v>160</v>
      </c>
      <c r="E479" s="204" t="s">
        <v>1141</v>
      </c>
    </row>
    <row r="480" spans="1:5" x14ac:dyDescent="0.15">
      <c r="A480" s="191" t="s">
        <v>648</v>
      </c>
      <c r="D480" s="194" t="s">
        <v>38</v>
      </c>
      <c r="E480" s="205"/>
    </row>
    <row r="481" spans="1:5" x14ac:dyDescent="0.15">
      <c r="A481" s="192" t="s">
        <v>649</v>
      </c>
      <c r="D481" s="137" t="s">
        <v>160</v>
      </c>
      <c r="E481" s="204" t="s">
        <v>55</v>
      </c>
    </row>
    <row r="482" spans="1:5" x14ac:dyDescent="0.15">
      <c r="A482" s="191" t="s">
        <v>650</v>
      </c>
      <c r="D482" s="194" t="s">
        <v>160</v>
      </c>
      <c r="E482" s="204" t="s">
        <v>1143</v>
      </c>
    </row>
    <row r="483" spans="1:5" x14ac:dyDescent="0.15">
      <c r="A483" s="191" t="s">
        <v>651</v>
      </c>
      <c r="D483" s="194" t="s">
        <v>38</v>
      </c>
      <c r="E483" s="205"/>
    </row>
    <row r="484" spans="1:5" x14ac:dyDescent="0.15">
      <c r="A484" s="191" t="s">
        <v>652</v>
      </c>
      <c r="D484" s="194" t="s">
        <v>160</v>
      </c>
      <c r="E484" s="204" t="s">
        <v>1141</v>
      </c>
    </row>
    <row r="485" spans="1:5" x14ac:dyDescent="0.15">
      <c r="A485" s="191" t="s">
        <v>653</v>
      </c>
      <c r="D485" s="194" t="s">
        <v>160</v>
      </c>
      <c r="E485" s="204" t="s">
        <v>1141</v>
      </c>
    </row>
    <row r="486" spans="1:5" x14ac:dyDescent="0.15">
      <c r="A486" s="192" t="s">
        <v>242</v>
      </c>
      <c r="D486" s="137" t="s">
        <v>38</v>
      </c>
      <c r="E486" s="205"/>
    </row>
    <row r="487" spans="1:5" x14ac:dyDescent="0.15">
      <c r="A487" s="192" t="s">
        <v>654</v>
      </c>
      <c r="D487" s="137" t="s">
        <v>38</v>
      </c>
      <c r="E487" s="138" t="s">
        <v>1142</v>
      </c>
    </row>
    <row r="488" spans="1:5" x14ac:dyDescent="0.15">
      <c r="A488" s="192" t="s">
        <v>655</v>
      </c>
      <c r="D488" s="137" t="s">
        <v>38</v>
      </c>
      <c r="E488" s="205"/>
    </row>
    <row r="489" spans="1:5" x14ac:dyDescent="0.15">
      <c r="A489" s="191" t="s">
        <v>656</v>
      </c>
      <c r="D489" s="194" t="s">
        <v>38</v>
      </c>
      <c r="E489" s="205"/>
    </row>
    <row r="490" spans="1:5" x14ac:dyDescent="0.15">
      <c r="A490" s="191" t="s">
        <v>657</v>
      </c>
      <c r="D490" s="194" t="s">
        <v>38</v>
      </c>
      <c r="E490" s="205"/>
    </row>
    <row r="491" spans="1:5" x14ac:dyDescent="0.15">
      <c r="A491" s="192" t="s">
        <v>658</v>
      </c>
      <c r="D491" s="137" t="s">
        <v>160</v>
      </c>
      <c r="E491" s="204" t="s">
        <v>55</v>
      </c>
    </row>
    <row r="492" spans="1:5" x14ac:dyDescent="0.15">
      <c r="A492" s="191" t="s">
        <v>1063</v>
      </c>
      <c r="D492" s="194" t="s">
        <v>160</v>
      </c>
      <c r="E492" s="204" t="s">
        <v>55</v>
      </c>
    </row>
    <row r="493" spans="1:5" x14ac:dyDescent="0.15">
      <c r="A493" s="191" t="s">
        <v>659</v>
      </c>
      <c r="D493" s="194" t="s">
        <v>160</v>
      </c>
      <c r="E493" s="204" t="s">
        <v>1141</v>
      </c>
    </row>
    <row r="494" spans="1:5" x14ac:dyDescent="0.15">
      <c r="A494" s="191" t="s">
        <v>660</v>
      </c>
      <c r="D494" s="194" t="s">
        <v>160</v>
      </c>
      <c r="E494" s="204" t="s">
        <v>1141</v>
      </c>
    </row>
    <row r="495" spans="1:5" x14ac:dyDescent="0.15">
      <c r="A495" s="192" t="s">
        <v>661</v>
      </c>
      <c r="D495" s="137" t="s">
        <v>160</v>
      </c>
      <c r="E495" s="204" t="s">
        <v>55</v>
      </c>
    </row>
    <row r="496" spans="1:5" x14ac:dyDescent="0.15">
      <c r="A496" s="192" t="s">
        <v>662</v>
      </c>
      <c r="D496" s="137" t="s">
        <v>160</v>
      </c>
      <c r="E496" s="204" t="s">
        <v>55</v>
      </c>
    </row>
    <row r="497" spans="1:5" x14ac:dyDescent="0.15">
      <c r="A497" s="191" t="s">
        <v>1362</v>
      </c>
      <c r="D497" s="194" t="s">
        <v>160</v>
      </c>
      <c r="E497" s="195" t="s">
        <v>1146</v>
      </c>
    </row>
    <row r="498" spans="1:5" x14ac:dyDescent="0.15">
      <c r="A498" s="192" t="s">
        <v>663</v>
      </c>
      <c r="D498" s="137" t="s">
        <v>38</v>
      </c>
      <c r="E498" s="204" t="s">
        <v>44</v>
      </c>
    </row>
    <row r="499" spans="1:5" x14ac:dyDescent="0.15">
      <c r="A499" s="192" t="s">
        <v>664</v>
      </c>
      <c r="D499" s="137" t="s">
        <v>160</v>
      </c>
      <c r="E499" s="204" t="s">
        <v>55</v>
      </c>
    </row>
    <row r="500" spans="1:5" x14ac:dyDescent="0.15">
      <c r="A500" s="192" t="s">
        <v>665</v>
      </c>
      <c r="D500" s="137" t="s">
        <v>160</v>
      </c>
      <c r="E500" s="204" t="s">
        <v>55</v>
      </c>
    </row>
    <row r="501" spans="1:5" x14ac:dyDescent="0.15">
      <c r="A501" s="192" t="s">
        <v>666</v>
      </c>
      <c r="D501" s="137" t="s">
        <v>160</v>
      </c>
      <c r="E501" s="204" t="s">
        <v>47</v>
      </c>
    </row>
    <row r="502" spans="1:5" x14ac:dyDescent="0.15">
      <c r="A502" s="192" t="s">
        <v>667</v>
      </c>
      <c r="D502" s="137" t="s">
        <v>38</v>
      </c>
      <c r="E502" s="138" t="s">
        <v>1147</v>
      </c>
    </row>
    <row r="503" spans="1:5" x14ac:dyDescent="0.15">
      <c r="A503" s="192" t="s">
        <v>668</v>
      </c>
      <c r="D503" s="137" t="s">
        <v>38</v>
      </c>
      <c r="E503" s="138" t="s">
        <v>1142</v>
      </c>
    </row>
    <row r="504" spans="1:5" x14ac:dyDescent="0.15">
      <c r="A504" s="192" t="s">
        <v>669</v>
      </c>
      <c r="D504" s="137" t="s">
        <v>160</v>
      </c>
      <c r="E504" s="138" t="s">
        <v>1145</v>
      </c>
    </row>
    <row r="505" spans="1:5" x14ac:dyDescent="0.15">
      <c r="A505" s="191" t="s">
        <v>670</v>
      </c>
      <c r="D505" s="194" t="s">
        <v>160</v>
      </c>
      <c r="E505" s="204" t="s">
        <v>1141</v>
      </c>
    </row>
    <row r="506" spans="1:5" x14ac:dyDescent="0.15">
      <c r="A506" s="192" t="s">
        <v>671</v>
      </c>
      <c r="D506" s="137" t="s">
        <v>160</v>
      </c>
      <c r="E506" s="204" t="s">
        <v>55</v>
      </c>
    </row>
    <row r="507" spans="1:5" x14ac:dyDescent="0.15">
      <c r="A507" s="191" t="s">
        <v>672</v>
      </c>
      <c r="D507" s="194" t="s">
        <v>160</v>
      </c>
      <c r="E507" s="204" t="s">
        <v>1141</v>
      </c>
    </row>
    <row r="508" spans="1:5" x14ac:dyDescent="0.15">
      <c r="A508" s="192" t="s">
        <v>673</v>
      </c>
      <c r="D508" s="137" t="s">
        <v>38</v>
      </c>
      <c r="E508" s="138" t="s">
        <v>1142</v>
      </c>
    </row>
    <row r="509" spans="1:5" x14ac:dyDescent="0.15">
      <c r="A509" s="191" t="s">
        <v>674</v>
      </c>
      <c r="D509" s="194" t="s">
        <v>160</v>
      </c>
      <c r="E509" s="204" t="s">
        <v>1141</v>
      </c>
    </row>
    <row r="510" spans="1:5" x14ac:dyDescent="0.15">
      <c r="A510" s="192" t="s">
        <v>675</v>
      </c>
      <c r="D510" s="137" t="s">
        <v>38</v>
      </c>
      <c r="E510" s="205"/>
    </row>
    <row r="511" spans="1:5" x14ac:dyDescent="0.15">
      <c r="A511" s="194" t="s">
        <v>1099</v>
      </c>
      <c r="D511" s="194" t="s">
        <v>160</v>
      </c>
      <c r="E511" s="204" t="s">
        <v>1144</v>
      </c>
    </row>
    <row r="512" spans="1:5" x14ac:dyDescent="0.15">
      <c r="A512" s="191" t="s">
        <v>676</v>
      </c>
      <c r="D512" s="194" t="s">
        <v>160</v>
      </c>
      <c r="E512" s="204" t="s">
        <v>1141</v>
      </c>
    </row>
    <row r="513" spans="1:5" x14ac:dyDescent="0.15">
      <c r="A513" s="192" t="s">
        <v>677</v>
      </c>
      <c r="D513" s="137" t="s">
        <v>38</v>
      </c>
      <c r="E513" s="138" t="s">
        <v>1142</v>
      </c>
    </row>
    <row r="514" spans="1:5" x14ac:dyDescent="0.15">
      <c r="A514" s="192" t="s">
        <v>678</v>
      </c>
      <c r="D514" s="137" t="s">
        <v>160</v>
      </c>
      <c r="E514" s="204" t="s">
        <v>55</v>
      </c>
    </row>
    <row r="515" spans="1:5" x14ac:dyDescent="0.15">
      <c r="A515" s="192" t="s">
        <v>679</v>
      </c>
      <c r="D515" s="194" t="s">
        <v>51</v>
      </c>
      <c r="E515" s="204" t="s">
        <v>53</v>
      </c>
    </row>
    <row r="516" spans="1:5" x14ac:dyDescent="0.15">
      <c r="A516" s="191" t="s">
        <v>1363</v>
      </c>
      <c r="D516" s="194" t="s">
        <v>160</v>
      </c>
      <c r="E516" s="195" t="s">
        <v>1141</v>
      </c>
    </row>
    <row r="517" spans="1:5" x14ac:dyDescent="0.15">
      <c r="A517" s="192" t="s">
        <v>680</v>
      </c>
      <c r="D517" s="137" t="s">
        <v>160</v>
      </c>
      <c r="E517" s="138" t="s">
        <v>1141</v>
      </c>
    </row>
    <row r="518" spans="1:5" x14ac:dyDescent="0.15">
      <c r="A518" s="192" t="s">
        <v>1364</v>
      </c>
      <c r="D518" s="137" t="s">
        <v>160</v>
      </c>
      <c r="E518" s="195" t="s">
        <v>55</v>
      </c>
    </row>
    <row r="519" spans="1:5" x14ac:dyDescent="0.15">
      <c r="A519" s="191" t="s">
        <v>681</v>
      </c>
      <c r="D519" s="194" t="s">
        <v>51</v>
      </c>
      <c r="E519" s="204" t="s">
        <v>52</v>
      </c>
    </row>
    <row r="520" spans="1:5" x14ac:dyDescent="0.15">
      <c r="A520" s="192" t="s">
        <v>682</v>
      </c>
      <c r="D520" s="137" t="s">
        <v>160</v>
      </c>
      <c r="E520" s="138" t="s">
        <v>1141</v>
      </c>
    </row>
    <row r="521" spans="1:5" x14ac:dyDescent="0.15">
      <c r="A521" s="191" t="s">
        <v>683</v>
      </c>
      <c r="D521" s="194" t="s">
        <v>38</v>
      </c>
      <c r="E521" s="204" t="s">
        <v>1147</v>
      </c>
    </row>
    <row r="522" spans="1:5" x14ac:dyDescent="0.15">
      <c r="A522" s="192" t="s">
        <v>684</v>
      </c>
      <c r="D522" s="137" t="s">
        <v>38</v>
      </c>
      <c r="E522" s="138" t="s">
        <v>1147</v>
      </c>
    </row>
    <row r="523" spans="1:5" x14ac:dyDescent="0.15">
      <c r="A523" s="192" t="s">
        <v>685</v>
      </c>
      <c r="D523" s="137" t="s">
        <v>160</v>
      </c>
      <c r="E523" s="138" t="s">
        <v>1146</v>
      </c>
    </row>
    <row r="524" spans="1:5" x14ac:dyDescent="0.15">
      <c r="A524" s="191" t="s">
        <v>686</v>
      </c>
      <c r="D524" s="194" t="s">
        <v>38</v>
      </c>
      <c r="E524" s="204" t="s">
        <v>1147</v>
      </c>
    </row>
    <row r="525" spans="1:5" x14ac:dyDescent="0.15">
      <c r="A525" s="192" t="s">
        <v>687</v>
      </c>
      <c r="D525" s="137" t="s">
        <v>160</v>
      </c>
      <c r="E525" s="138" t="s">
        <v>1141</v>
      </c>
    </row>
    <row r="526" spans="1:5" x14ac:dyDescent="0.15">
      <c r="A526" s="192" t="s">
        <v>1100</v>
      </c>
      <c r="D526" s="137" t="s">
        <v>38</v>
      </c>
      <c r="E526" s="138" t="s">
        <v>1142</v>
      </c>
    </row>
    <row r="527" spans="1:5" x14ac:dyDescent="0.15">
      <c r="A527" s="191" t="s">
        <v>688</v>
      </c>
      <c r="D527" s="194" t="s">
        <v>160</v>
      </c>
      <c r="E527" s="204" t="s">
        <v>1141</v>
      </c>
    </row>
    <row r="528" spans="1:5" x14ac:dyDescent="0.15">
      <c r="A528" s="191" t="s">
        <v>689</v>
      </c>
      <c r="D528" s="194" t="s">
        <v>38</v>
      </c>
      <c r="E528" s="204" t="s">
        <v>1142</v>
      </c>
    </row>
    <row r="529" spans="1:5" x14ac:dyDescent="0.15">
      <c r="A529" s="192" t="s">
        <v>690</v>
      </c>
      <c r="D529" s="194" t="s">
        <v>51</v>
      </c>
      <c r="E529" s="204" t="s">
        <v>53</v>
      </c>
    </row>
    <row r="530" spans="1:5" x14ac:dyDescent="0.15">
      <c r="A530" s="194" t="s">
        <v>1101</v>
      </c>
      <c r="D530" s="194" t="s">
        <v>51</v>
      </c>
      <c r="E530" s="204" t="s">
        <v>53</v>
      </c>
    </row>
    <row r="531" spans="1:5" x14ac:dyDescent="0.15">
      <c r="A531" s="191" t="s">
        <v>691</v>
      </c>
      <c r="D531" s="194" t="s">
        <v>38</v>
      </c>
      <c r="E531" s="205"/>
    </row>
    <row r="532" spans="1:5" x14ac:dyDescent="0.15">
      <c r="A532" s="192" t="s">
        <v>692</v>
      </c>
      <c r="D532" s="137" t="s">
        <v>38</v>
      </c>
      <c r="E532" s="205"/>
    </row>
    <row r="533" spans="1:5" x14ac:dyDescent="0.15">
      <c r="A533" s="192" t="s">
        <v>693</v>
      </c>
      <c r="D533" s="137" t="s">
        <v>160</v>
      </c>
      <c r="E533" s="138" t="s">
        <v>1145</v>
      </c>
    </row>
    <row r="534" spans="1:5" x14ac:dyDescent="0.15">
      <c r="A534" s="191" t="s">
        <v>694</v>
      </c>
      <c r="D534" s="194" t="s">
        <v>160</v>
      </c>
      <c r="E534" s="204" t="s">
        <v>1141</v>
      </c>
    </row>
    <row r="535" spans="1:5" x14ac:dyDescent="0.15">
      <c r="A535" s="191" t="s">
        <v>695</v>
      </c>
      <c r="D535" s="194" t="s">
        <v>51</v>
      </c>
      <c r="E535" s="204" t="s">
        <v>53</v>
      </c>
    </row>
    <row r="536" spans="1:5" x14ac:dyDescent="0.15">
      <c r="A536" s="191" t="s">
        <v>1064</v>
      </c>
      <c r="D536" s="194" t="s">
        <v>160</v>
      </c>
      <c r="E536" s="204" t="s">
        <v>1141</v>
      </c>
    </row>
    <row r="537" spans="1:5" x14ac:dyDescent="0.15">
      <c r="A537" s="193" t="s">
        <v>1102</v>
      </c>
      <c r="D537" s="194" t="s">
        <v>160</v>
      </c>
      <c r="E537" s="204" t="s">
        <v>55</v>
      </c>
    </row>
    <row r="538" spans="1:5" x14ac:dyDescent="0.15">
      <c r="A538" s="194" t="s">
        <v>1103</v>
      </c>
      <c r="D538" s="194" t="s">
        <v>160</v>
      </c>
      <c r="E538" s="204" t="s">
        <v>55</v>
      </c>
    </row>
    <row r="539" spans="1:5" x14ac:dyDescent="0.15">
      <c r="A539" s="192" t="s">
        <v>696</v>
      </c>
      <c r="D539" s="137" t="s">
        <v>160</v>
      </c>
      <c r="E539" s="204" t="s">
        <v>55</v>
      </c>
    </row>
    <row r="540" spans="1:5" x14ac:dyDescent="0.15">
      <c r="A540" s="191" t="s">
        <v>697</v>
      </c>
      <c r="D540" s="194" t="s">
        <v>38</v>
      </c>
      <c r="E540" s="205"/>
    </row>
    <row r="541" spans="1:5" x14ac:dyDescent="0.15">
      <c r="A541" s="191" t="s">
        <v>698</v>
      </c>
      <c r="D541" s="194" t="s">
        <v>160</v>
      </c>
      <c r="E541" s="204" t="s">
        <v>1141</v>
      </c>
    </row>
    <row r="542" spans="1:5" x14ac:dyDescent="0.15">
      <c r="A542" s="192" t="s">
        <v>699</v>
      </c>
      <c r="D542" s="137" t="s">
        <v>38</v>
      </c>
      <c r="E542" s="138" t="s">
        <v>1142</v>
      </c>
    </row>
    <row r="543" spans="1:5" x14ac:dyDescent="0.15">
      <c r="A543" s="191" t="s">
        <v>700</v>
      </c>
      <c r="D543" s="194" t="s">
        <v>38</v>
      </c>
      <c r="E543" s="204" t="s">
        <v>1142</v>
      </c>
    </row>
    <row r="544" spans="1:5" x14ac:dyDescent="0.15">
      <c r="A544" s="192" t="s">
        <v>701</v>
      </c>
      <c r="D544" s="137" t="s">
        <v>38</v>
      </c>
      <c r="E544" s="205"/>
    </row>
    <row r="545" spans="1:5" x14ac:dyDescent="0.15">
      <c r="A545" s="192" t="s">
        <v>1365</v>
      </c>
      <c r="D545" s="137" t="s">
        <v>38</v>
      </c>
      <c r="E545" s="195"/>
    </row>
    <row r="546" spans="1:5" x14ac:dyDescent="0.15">
      <c r="A546" s="192" t="s">
        <v>702</v>
      </c>
      <c r="D546" s="137" t="s">
        <v>38</v>
      </c>
      <c r="E546" s="205"/>
    </row>
    <row r="547" spans="1:5" x14ac:dyDescent="0.15">
      <c r="A547" s="191" t="s">
        <v>703</v>
      </c>
      <c r="D547" s="194" t="s">
        <v>38</v>
      </c>
      <c r="E547" s="205"/>
    </row>
    <row r="548" spans="1:5" x14ac:dyDescent="0.15">
      <c r="A548" s="191" t="s">
        <v>704</v>
      </c>
      <c r="D548" s="194" t="s">
        <v>160</v>
      </c>
      <c r="E548" s="204" t="s">
        <v>1141</v>
      </c>
    </row>
    <row r="549" spans="1:5" x14ac:dyDescent="0.15">
      <c r="A549" s="192" t="s">
        <v>1104</v>
      </c>
      <c r="D549" s="137" t="s">
        <v>38</v>
      </c>
      <c r="E549" s="205"/>
    </row>
    <row r="550" spans="1:5" x14ac:dyDescent="0.15">
      <c r="A550" s="191" t="s">
        <v>705</v>
      </c>
      <c r="D550" s="194" t="s">
        <v>38</v>
      </c>
      <c r="E550" s="205"/>
    </row>
    <row r="551" spans="1:5" x14ac:dyDescent="0.15">
      <c r="A551" s="192" t="s">
        <v>706</v>
      </c>
      <c r="D551" s="137" t="s">
        <v>160</v>
      </c>
      <c r="E551" s="138" t="s">
        <v>1141</v>
      </c>
    </row>
    <row r="552" spans="1:5" x14ac:dyDescent="0.15">
      <c r="A552" s="191" t="s">
        <v>707</v>
      </c>
      <c r="D552" s="194" t="s">
        <v>160</v>
      </c>
      <c r="E552" s="204" t="s">
        <v>1141</v>
      </c>
    </row>
    <row r="553" spans="1:5" x14ac:dyDescent="0.15">
      <c r="A553" s="191" t="s">
        <v>708</v>
      </c>
      <c r="D553" s="194" t="s">
        <v>160</v>
      </c>
      <c r="E553" s="204" t="s">
        <v>1141</v>
      </c>
    </row>
    <row r="554" spans="1:5" x14ac:dyDescent="0.15">
      <c r="A554" s="192" t="s">
        <v>709</v>
      </c>
      <c r="D554" s="137" t="s">
        <v>160</v>
      </c>
      <c r="E554" s="138" t="s">
        <v>1141</v>
      </c>
    </row>
    <row r="555" spans="1:5" x14ac:dyDescent="0.15">
      <c r="A555" s="192" t="s">
        <v>710</v>
      </c>
      <c r="D555" s="137" t="s">
        <v>38</v>
      </c>
      <c r="E555" s="205"/>
    </row>
    <row r="556" spans="1:5" x14ac:dyDescent="0.15">
      <c r="A556" s="192" t="s">
        <v>711</v>
      </c>
      <c r="D556" s="137" t="s">
        <v>38</v>
      </c>
      <c r="E556" s="205"/>
    </row>
    <row r="557" spans="1:5" x14ac:dyDescent="0.15">
      <c r="A557" s="191" t="s">
        <v>712</v>
      </c>
      <c r="D557" s="194" t="s">
        <v>160</v>
      </c>
      <c r="E557" s="204" t="s">
        <v>1141</v>
      </c>
    </row>
    <row r="558" spans="1:5" x14ac:dyDescent="0.15">
      <c r="A558" s="194" t="s">
        <v>1105</v>
      </c>
      <c r="D558" s="194" t="s">
        <v>160</v>
      </c>
      <c r="E558" s="204" t="s">
        <v>1145</v>
      </c>
    </row>
    <row r="559" spans="1:5" x14ac:dyDescent="0.15">
      <c r="A559" s="194" t="s">
        <v>1106</v>
      </c>
      <c r="D559" s="194" t="s">
        <v>160</v>
      </c>
      <c r="E559" s="206" t="s">
        <v>1141</v>
      </c>
    </row>
    <row r="560" spans="1:5" x14ac:dyDescent="0.15">
      <c r="A560" s="191" t="s">
        <v>713</v>
      </c>
      <c r="D560" s="194" t="s">
        <v>160</v>
      </c>
      <c r="E560" s="204" t="s">
        <v>1141</v>
      </c>
    </row>
    <row r="561" spans="1:5" x14ac:dyDescent="0.15">
      <c r="A561" s="192" t="s">
        <v>714</v>
      </c>
      <c r="D561" s="137" t="s">
        <v>160</v>
      </c>
      <c r="E561" s="204" t="s">
        <v>55</v>
      </c>
    </row>
    <row r="562" spans="1:5" x14ac:dyDescent="0.15">
      <c r="A562" s="192" t="s">
        <v>715</v>
      </c>
      <c r="D562" s="137" t="s">
        <v>38</v>
      </c>
      <c r="E562" s="138" t="s">
        <v>1150</v>
      </c>
    </row>
    <row r="563" spans="1:5" x14ac:dyDescent="0.15">
      <c r="A563" s="191" t="s">
        <v>716</v>
      </c>
      <c r="D563" s="194" t="s">
        <v>160</v>
      </c>
      <c r="E563" s="204" t="s">
        <v>1141</v>
      </c>
    </row>
    <row r="564" spans="1:5" x14ac:dyDescent="0.15">
      <c r="A564" s="191" t="s">
        <v>717</v>
      </c>
      <c r="D564" s="194" t="s">
        <v>160</v>
      </c>
      <c r="E564" s="204" t="s">
        <v>1141</v>
      </c>
    </row>
    <row r="565" spans="1:5" x14ac:dyDescent="0.15">
      <c r="A565" s="192" t="s">
        <v>718</v>
      </c>
      <c r="D565" s="137" t="s">
        <v>38</v>
      </c>
      <c r="E565" s="205"/>
    </row>
    <row r="566" spans="1:5" x14ac:dyDescent="0.15">
      <c r="A566" s="191" t="s">
        <v>719</v>
      </c>
      <c r="D566" s="194" t="s">
        <v>38</v>
      </c>
      <c r="E566" s="205"/>
    </row>
    <row r="567" spans="1:5" x14ac:dyDescent="0.15">
      <c r="A567" s="191" t="s">
        <v>720</v>
      </c>
      <c r="D567" s="194" t="s">
        <v>160</v>
      </c>
      <c r="E567" s="204" t="s">
        <v>1141</v>
      </c>
    </row>
    <row r="568" spans="1:5" x14ac:dyDescent="0.15">
      <c r="A568" s="191" t="s">
        <v>721</v>
      </c>
      <c r="D568" s="194" t="s">
        <v>38</v>
      </c>
      <c r="E568" s="204" t="s">
        <v>1142</v>
      </c>
    </row>
    <row r="569" spans="1:5" x14ac:dyDescent="0.15">
      <c r="A569" s="192" t="s">
        <v>722</v>
      </c>
      <c r="D569" s="137" t="s">
        <v>38</v>
      </c>
      <c r="E569" s="205"/>
    </row>
    <row r="570" spans="1:5" x14ac:dyDescent="0.15">
      <c r="A570" s="191" t="s">
        <v>1366</v>
      </c>
      <c r="D570" s="194" t="s">
        <v>160</v>
      </c>
      <c r="E570" s="195" t="s">
        <v>1141</v>
      </c>
    </row>
    <row r="571" spans="1:5" x14ac:dyDescent="0.15">
      <c r="A571" s="192" t="s">
        <v>723</v>
      </c>
      <c r="D571" s="137" t="s">
        <v>160</v>
      </c>
      <c r="E571" s="138" t="s">
        <v>1141</v>
      </c>
    </row>
    <row r="572" spans="1:5" x14ac:dyDescent="0.15">
      <c r="A572" s="194" t="s">
        <v>1107</v>
      </c>
      <c r="D572" s="194" t="s">
        <v>160</v>
      </c>
      <c r="E572" s="204" t="s">
        <v>1141</v>
      </c>
    </row>
    <row r="573" spans="1:5" x14ac:dyDescent="0.15">
      <c r="A573" s="192" t="s">
        <v>724</v>
      </c>
      <c r="D573" s="137" t="s">
        <v>38</v>
      </c>
      <c r="E573" s="204" t="s">
        <v>44</v>
      </c>
    </row>
    <row r="574" spans="1:5" x14ac:dyDescent="0.15">
      <c r="A574" s="192" t="s">
        <v>725</v>
      </c>
      <c r="D574" s="137" t="s">
        <v>160</v>
      </c>
      <c r="E574" s="138" t="s">
        <v>1149</v>
      </c>
    </row>
    <row r="575" spans="1:5" x14ac:dyDescent="0.15">
      <c r="A575" s="192" t="s">
        <v>726</v>
      </c>
      <c r="D575" s="137" t="s">
        <v>160</v>
      </c>
      <c r="E575" s="204" t="s">
        <v>55</v>
      </c>
    </row>
    <row r="576" spans="1:5" x14ac:dyDescent="0.15">
      <c r="A576" s="191" t="s">
        <v>727</v>
      </c>
      <c r="D576" s="194" t="s">
        <v>38</v>
      </c>
      <c r="E576" s="205"/>
    </row>
    <row r="577" spans="1:5" x14ac:dyDescent="0.15">
      <c r="A577" s="192" t="s">
        <v>728</v>
      </c>
      <c r="D577" s="137" t="s">
        <v>41</v>
      </c>
      <c r="E577" s="138" t="s">
        <v>44</v>
      </c>
    </row>
    <row r="578" spans="1:5" x14ac:dyDescent="0.15">
      <c r="A578" s="192" t="s">
        <v>729</v>
      </c>
      <c r="D578" s="137" t="s">
        <v>38</v>
      </c>
      <c r="E578" s="205"/>
    </row>
    <row r="579" spans="1:5" x14ac:dyDescent="0.15">
      <c r="A579" s="191" t="s">
        <v>730</v>
      </c>
      <c r="D579" s="194" t="s">
        <v>160</v>
      </c>
      <c r="E579" s="204" t="s">
        <v>1141</v>
      </c>
    </row>
    <row r="580" spans="1:5" x14ac:dyDescent="0.15">
      <c r="A580" s="191" t="s">
        <v>731</v>
      </c>
      <c r="D580" s="194" t="s">
        <v>38</v>
      </c>
      <c r="E580" s="205"/>
    </row>
    <row r="581" spans="1:5" x14ac:dyDescent="0.15">
      <c r="A581" s="191" t="s">
        <v>732</v>
      </c>
      <c r="D581" s="194" t="s">
        <v>160</v>
      </c>
      <c r="E581" s="204" t="s">
        <v>1141</v>
      </c>
    </row>
    <row r="582" spans="1:5" x14ac:dyDescent="0.15">
      <c r="A582" s="191" t="s">
        <v>733</v>
      </c>
      <c r="D582" s="194" t="s">
        <v>160</v>
      </c>
      <c r="E582" s="204" t="s">
        <v>1141</v>
      </c>
    </row>
    <row r="583" spans="1:5" x14ac:dyDescent="0.15">
      <c r="A583" s="191" t="s">
        <v>734</v>
      </c>
      <c r="D583" s="194" t="s">
        <v>160</v>
      </c>
      <c r="E583" s="204" t="s">
        <v>1141</v>
      </c>
    </row>
    <row r="584" spans="1:5" x14ac:dyDescent="0.15">
      <c r="A584" s="192" t="s">
        <v>735</v>
      </c>
      <c r="D584" s="137" t="s">
        <v>38</v>
      </c>
      <c r="E584" s="205"/>
    </row>
    <row r="585" spans="1:5" x14ac:dyDescent="0.15">
      <c r="A585" s="191" t="s">
        <v>736</v>
      </c>
      <c r="D585" s="194" t="s">
        <v>38</v>
      </c>
      <c r="E585" s="204" t="s">
        <v>44</v>
      </c>
    </row>
    <row r="586" spans="1:5" x14ac:dyDescent="0.15">
      <c r="A586" s="192" t="s">
        <v>737</v>
      </c>
      <c r="D586" s="137" t="s">
        <v>160</v>
      </c>
      <c r="E586" s="138" t="s">
        <v>1141</v>
      </c>
    </row>
    <row r="587" spans="1:5" x14ac:dyDescent="0.15">
      <c r="A587" s="192" t="s">
        <v>738</v>
      </c>
      <c r="D587" s="137" t="s">
        <v>160</v>
      </c>
      <c r="E587" s="138" t="s">
        <v>1141</v>
      </c>
    </row>
    <row r="588" spans="1:5" x14ac:dyDescent="0.15">
      <c r="A588" s="191" t="s">
        <v>739</v>
      </c>
      <c r="D588" s="194" t="s">
        <v>160</v>
      </c>
      <c r="E588" s="204" t="s">
        <v>1141</v>
      </c>
    </row>
    <row r="589" spans="1:5" x14ac:dyDescent="0.15">
      <c r="A589" s="191" t="s">
        <v>740</v>
      </c>
      <c r="D589" s="194" t="s">
        <v>160</v>
      </c>
      <c r="E589" s="204" t="s">
        <v>1141</v>
      </c>
    </row>
    <row r="590" spans="1:5" x14ac:dyDescent="0.15">
      <c r="A590" s="191" t="s">
        <v>741</v>
      </c>
      <c r="D590" s="194" t="s">
        <v>160</v>
      </c>
      <c r="E590" s="204" t="s">
        <v>1141</v>
      </c>
    </row>
    <row r="591" spans="1:5" x14ac:dyDescent="0.15">
      <c r="A591" s="192" t="s">
        <v>742</v>
      </c>
      <c r="D591" s="137" t="s">
        <v>38</v>
      </c>
      <c r="E591" s="138" t="s">
        <v>44</v>
      </c>
    </row>
    <row r="592" spans="1:5" x14ac:dyDescent="0.15">
      <c r="A592" s="191" t="s">
        <v>743</v>
      </c>
      <c r="D592" s="194" t="s">
        <v>160</v>
      </c>
      <c r="E592" s="204" t="s">
        <v>1141</v>
      </c>
    </row>
    <row r="593" spans="1:5" x14ac:dyDescent="0.15">
      <c r="A593" s="191" t="s">
        <v>744</v>
      </c>
      <c r="D593" s="194" t="s">
        <v>160</v>
      </c>
      <c r="E593" s="204" t="s">
        <v>1141</v>
      </c>
    </row>
    <row r="594" spans="1:5" x14ac:dyDescent="0.15">
      <c r="A594" s="191" t="s">
        <v>745</v>
      </c>
      <c r="D594" s="194" t="s">
        <v>160</v>
      </c>
      <c r="E594" s="204" t="s">
        <v>1141</v>
      </c>
    </row>
    <row r="595" spans="1:5" x14ac:dyDescent="0.15">
      <c r="A595" s="192" t="s">
        <v>746</v>
      </c>
      <c r="D595" s="137" t="s">
        <v>160</v>
      </c>
      <c r="E595" s="204" t="s">
        <v>1144</v>
      </c>
    </row>
    <row r="596" spans="1:5" x14ac:dyDescent="0.15">
      <c r="A596" s="191" t="s">
        <v>747</v>
      </c>
      <c r="D596" s="194" t="s">
        <v>160</v>
      </c>
      <c r="E596" s="204" t="s">
        <v>1141</v>
      </c>
    </row>
    <row r="597" spans="1:5" x14ac:dyDescent="0.15">
      <c r="A597" s="192" t="s">
        <v>748</v>
      </c>
      <c r="D597" s="137" t="s">
        <v>160</v>
      </c>
      <c r="E597" s="204" t="s">
        <v>55</v>
      </c>
    </row>
    <row r="598" spans="1:5" x14ac:dyDescent="0.15">
      <c r="A598" s="192" t="s">
        <v>749</v>
      </c>
      <c r="D598" s="137" t="s">
        <v>38</v>
      </c>
      <c r="E598" s="138" t="s">
        <v>1147</v>
      </c>
    </row>
    <row r="599" spans="1:5" x14ac:dyDescent="0.15">
      <c r="A599" s="191" t="s">
        <v>750</v>
      </c>
      <c r="D599" s="194" t="s">
        <v>38</v>
      </c>
      <c r="E599" s="204" t="s">
        <v>1142</v>
      </c>
    </row>
    <row r="600" spans="1:5" x14ac:dyDescent="0.15">
      <c r="A600" s="192" t="s">
        <v>751</v>
      </c>
      <c r="D600" s="137" t="s">
        <v>160</v>
      </c>
      <c r="E600" s="138" t="s">
        <v>1141</v>
      </c>
    </row>
    <row r="601" spans="1:5" x14ac:dyDescent="0.15">
      <c r="A601" s="192" t="s">
        <v>752</v>
      </c>
      <c r="D601" s="137" t="s">
        <v>160</v>
      </c>
      <c r="E601" s="138" t="s">
        <v>1141</v>
      </c>
    </row>
    <row r="602" spans="1:5" x14ac:dyDescent="0.15">
      <c r="A602" s="191" t="s">
        <v>753</v>
      </c>
      <c r="D602" s="194" t="s">
        <v>160</v>
      </c>
      <c r="E602" s="204" t="s">
        <v>1141</v>
      </c>
    </row>
    <row r="603" spans="1:5" x14ac:dyDescent="0.15">
      <c r="A603" s="192" t="s">
        <v>754</v>
      </c>
      <c r="D603" s="137" t="s">
        <v>160</v>
      </c>
      <c r="E603" s="138" t="s">
        <v>1141</v>
      </c>
    </row>
    <row r="604" spans="1:5" x14ac:dyDescent="0.15">
      <c r="A604" s="192" t="s">
        <v>755</v>
      </c>
      <c r="D604" s="137" t="s">
        <v>160</v>
      </c>
      <c r="E604" s="138" t="s">
        <v>1149</v>
      </c>
    </row>
    <row r="605" spans="1:5" x14ac:dyDescent="0.15">
      <c r="A605" s="191" t="s">
        <v>1065</v>
      </c>
      <c r="D605" s="194" t="s">
        <v>38</v>
      </c>
      <c r="E605" s="204" t="s">
        <v>1142</v>
      </c>
    </row>
    <row r="606" spans="1:5" x14ac:dyDescent="0.15">
      <c r="A606" s="191" t="s">
        <v>756</v>
      </c>
      <c r="D606" s="194" t="s">
        <v>160</v>
      </c>
      <c r="E606" s="204" t="s">
        <v>1141</v>
      </c>
    </row>
    <row r="607" spans="1:5" x14ac:dyDescent="0.15">
      <c r="A607" s="192" t="s">
        <v>1367</v>
      </c>
      <c r="D607" s="137" t="s">
        <v>160</v>
      </c>
      <c r="E607" s="139" t="s">
        <v>1141</v>
      </c>
    </row>
    <row r="608" spans="1:5" x14ac:dyDescent="0.15">
      <c r="A608" s="191" t="s">
        <v>757</v>
      </c>
      <c r="D608" s="194" t="s">
        <v>160</v>
      </c>
      <c r="E608" s="204" t="s">
        <v>1141</v>
      </c>
    </row>
    <row r="609" spans="1:5" x14ac:dyDescent="0.15">
      <c r="A609" s="194" t="s">
        <v>758</v>
      </c>
      <c r="D609" s="194" t="s">
        <v>38</v>
      </c>
      <c r="E609" s="204" t="s">
        <v>44</v>
      </c>
    </row>
    <row r="610" spans="1:5" x14ac:dyDescent="0.15">
      <c r="A610" s="194" t="s">
        <v>44</v>
      </c>
      <c r="D610" s="194" t="s">
        <v>38</v>
      </c>
      <c r="E610" s="204" t="s">
        <v>44</v>
      </c>
    </row>
    <row r="611" spans="1:5" x14ac:dyDescent="0.15">
      <c r="A611" s="191" t="s">
        <v>759</v>
      </c>
      <c r="D611" s="194" t="s">
        <v>160</v>
      </c>
      <c r="E611" s="204" t="s">
        <v>1141</v>
      </c>
    </row>
    <row r="612" spans="1:5" x14ac:dyDescent="0.15">
      <c r="A612" s="191" t="s">
        <v>760</v>
      </c>
      <c r="D612" s="194" t="s">
        <v>160</v>
      </c>
      <c r="E612" s="204" t="s">
        <v>1143</v>
      </c>
    </row>
    <row r="613" spans="1:5" x14ac:dyDescent="0.15">
      <c r="A613" s="191" t="s">
        <v>761</v>
      </c>
      <c r="D613" s="194" t="s">
        <v>160</v>
      </c>
      <c r="E613" s="204" t="s">
        <v>1141</v>
      </c>
    </row>
    <row r="614" spans="1:5" x14ac:dyDescent="0.15">
      <c r="A614" s="191" t="s">
        <v>762</v>
      </c>
      <c r="D614" s="194" t="s">
        <v>160</v>
      </c>
      <c r="E614" s="204" t="s">
        <v>1141</v>
      </c>
    </row>
    <row r="615" spans="1:5" x14ac:dyDescent="0.15">
      <c r="A615" s="192" t="s">
        <v>763</v>
      </c>
      <c r="D615" s="137" t="s">
        <v>38</v>
      </c>
      <c r="E615" s="205"/>
    </row>
    <row r="616" spans="1:5" x14ac:dyDescent="0.15">
      <c r="A616" s="191" t="s">
        <v>1066</v>
      </c>
      <c r="D616" s="194" t="s">
        <v>160</v>
      </c>
      <c r="E616" s="204" t="s">
        <v>55</v>
      </c>
    </row>
    <row r="617" spans="1:5" x14ac:dyDescent="0.15">
      <c r="A617" s="191" t="s">
        <v>764</v>
      </c>
      <c r="D617" s="194" t="s">
        <v>38</v>
      </c>
      <c r="E617" s="204" t="s">
        <v>44</v>
      </c>
    </row>
    <row r="618" spans="1:5" x14ac:dyDescent="0.15">
      <c r="A618" s="192" t="s">
        <v>765</v>
      </c>
      <c r="D618" s="137" t="s">
        <v>38</v>
      </c>
      <c r="E618" s="205"/>
    </row>
    <row r="619" spans="1:5" x14ac:dyDescent="0.15">
      <c r="A619" s="192" t="s">
        <v>766</v>
      </c>
      <c r="D619" s="137" t="s">
        <v>160</v>
      </c>
      <c r="E619" s="138" t="s">
        <v>1141</v>
      </c>
    </row>
    <row r="620" spans="1:5" x14ac:dyDescent="0.15">
      <c r="A620" s="191" t="s">
        <v>767</v>
      </c>
      <c r="D620" s="194" t="s">
        <v>160</v>
      </c>
      <c r="E620" s="204" t="s">
        <v>1141</v>
      </c>
    </row>
    <row r="621" spans="1:5" x14ac:dyDescent="0.15">
      <c r="A621" s="192" t="s">
        <v>768</v>
      </c>
      <c r="D621" s="137" t="s">
        <v>160</v>
      </c>
      <c r="E621" s="138" t="s">
        <v>1141</v>
      </c>
    </row>
    <row r="622" spans="1:5" x14ac:dyDescent="0.15">
      <c r="A622" s="192" t="s">
        <v>769</v>
      </c>
      <c r="D622" s="137" t="s">
        <v>160</v>
      </c>
      <c r="E622" s="204" t="s">
        <v>55</v>
      </c>
    </row>
    <row r="623" spans="1:5" x14ac:dyDescent="0.15">
      <c r="A623" s="192" t="s">
        <v>770</v>
      </c>
      <c r="D623" s="137" t="s">
        <v>160</v>
      </c>
      <c r="E623" s="138" t="s">
        <v>1141</v>
      </c>
    </row>
    <row r="624" spans="1:5" x14ac:dyDescent="0.15">
      <c r="A624" s="191" t="s">
        <v>771</v>
      </c>
      <c r="D624" s="194" t="s">
        <v>160</v>
      </c>
      <c r="E624" s="204" t="s">
        <v>1141</v>
      </c>
    </row>
    <row r="625" spans="1:5" x14ac:dyDescent="0.15">
      <c r="A625" s="192" t="s">
        <v>772</v>
      </c>
      <c r="D625" s="137" t="s">
        <v>38</v>
      </c>
      <c r="E625" s="205"/>
    </row>
    <row r="626" spans="1:5" x14ac:dyDescent="0.15">
      <c r="A626" s="192" t="s">
        <v>773</v>
      </c>
      <c r="D626" s="137" t="s">
        <v>38</v>
      </c>
      <c r="E626" s="205"/>
    </row>
    <row r="627" spans="1:5" x14ac:dyDescent="0.15">
      <c r="A627" s="191" t="s">
        <v>774</v>
      </c>
      <c r="D627" s="194" t="s">
        <v>160</v>
      </c>
      <c r="E627" s="204" t="s">
        <v>55</v>
      </c>
    </row>
    <row r="628" spans="1:5" x14ac:dyDescent="0.15">
      <c r="A628" s="192" t="s">
        <v>775</v>
      </c>
      <c r="D628" s="137" t="s">
        <v>160</v>
      </c>
      <c r="E628" s="138" t="s">
        <v>1141</v>
      </c>
    </row>
    <row r="629" spans="1:5" x14ac:dyDescent="0.15">
      <c r="A629" s="191" t="s">
        <v>776</v>
      </c>
      <c r="D629" s="194" t="s">
        <v>160</v>
      </c>
      <c r="E629" s="204" t="s">
        <v>55</v>
      </c>
    </row>
    <row r="630" spans="1:5" x14ac:dyDescent="0.15">
      <c r="A630" s="192" t="s">
        <v>777</v>
      </c>
      <c r="D630" s="137" t="s">
        <v>160</v>
      </c>
      <c r="E630" s="138" t="s">
        <v>1141</v>
      </c>
    </row>
    <row r="631" spans="1:5" x14ac:dyDescent="0.15">
      <c r="A631" s="192" t="s">
        <v>778</v>
      </c>
      <c r="D631" s="137" t="s">
        <v>160</v>
      </c>
      <c r="E631" s="138" t="s">
        <v>1141</v>
      </c>
    </row>
    <row r="632" spans="1:5" x14ac:dyDescent="0.15">
      <c r="A632" s="192" t="s">
        <v>779</v>
      </c>
      <c r="D632" s="137" t="s">
        <v>160</v>
      </c>
      <c r="E632" s="138" t="s">
        <v>1141</v>
      </c>
    </row>
    <row r="633" spans="1:5" x14ac:dyDescent="0.15">
      <c r="A633" s="191" t="s">
        <v>780</v>
      </c>
      <c r="D633" s="194" t="s">
        <v>160</v>
      </c>
      <c r="E633" s="204" t="s">
        <v>1141</v>
      </c>
    </row>
    <row r="634" spans="1:5" x14ac:dyDescent="0.15">
      <c r="A634" s="192" t="s">
        <v>781</v>
      </c>
      <c r="D634" s="137" t="s">
        <v>38</v>
      </c>
      <c r="E634" s="205"/>
    </row>
    <row r="635" spans="1:5" x14ac:dyDescent="0.15">
      <c r="A635" s="191" t="s">
        <v>782</v>
      </c>
      <c r="D635" s="194" t="s">
        <v>38</v>
      </c>
      <c r="E635" s="204" t="s">
        <v>1142</v>
      </c>
    </row>
    <row r="636" spans="1:5" x14ac:dyDescent="0.15">
      <c r="A636" s="191" t="s">
        <v>783</v>
      </c>
      <c r="D636" s="194" t="s">
        <v>160</v>
      </c>
      <c r="E636" s="204" t="s">
        <v>55</v>
      </c>
    </row>
    <row r="637" spans="1:5" x14ac:dyDescent="0.15">
      <c r="A637" s="191" t="s">
        <v>784</v>
      </c>
      <c r="D637" s="194" t="s">
        <v>38</v>
      </c>
      <c r="E637" s="205"/>
    </row>
    <row r="638" spans="1:5" x14ac:dyDescent="0.15">
      <c r="A638" s="191" t="s">
        <v>785</v>
      </c>
      <c r="D638" s="194" t="s">
        <v>38</v>
      </c>
      <c r="E638" s="205"/>
    </row>
    <row r="639" spans="1:5" x14ac:dyDescent="0.15">
      <c r="A639" s="191" t="s">
        <v>786</v>
      </c>
      <c r="D639" s="194" t="s">
        <v>38</v>
      </c>
      <c r="E639" s="204" t="s">
        <v>1142</v>
      </c>
    </row>
    <row r="640" spans="1:5" x14ac:dyDescent="0.15">
      <c r="A640" s="191" t="s">
        <v>787</v>
      </c>
      <c r="D640" s="194" t="s">
        <v>160</v>
      </c>
      <c r="E640" s="204" t="s">
        <v>1141</v>
      </c>
    </row>
    <row r="641" spans="1:5" x14ac:dyDescent="0.15">
      <c r="A641" s="192" t="s">
        <v>788</v>
      </c>
      <c r="D641" s="137" t="s">
        <v>38</v>
      </c>
      <c r="E641" s="138" t="s">
        <v>1147</v>
      </c>
    </row>
    <row r="642" spans="1:5" x14ac:dyDescent="0.15">
      <c r="A642" s="192" t="s">
        <v>789</v>
      </c>
      <c r="D642" s="137" t="s">
        <v>160</v>
      </c>
      <c r="E642" s="138" t="s">
        <v>1141</v>
      </c>
    </row>
    <row r="643" spans="1:5" x14ac:dyDescent="0.15">
      <c r="A643" s="191" t="s">
        <v>790</v>
      </c>
      <c r="D643" s="194" t="s">
        <v>38</v>
      </c>
      <c r="E643" s="204" t="s">
        <v>1147</v>
      </c>
    </row>
    <row r="644" spans="1:5" x14ac:dyDescent="0.15">
      <c r="A644" s="191" t="s">
        <v>791</v>
      </c>
      <c r="D644" s="194" t="s">
        <v>160</v>
      </c>
      <c r="E644" s="204" t="s">
        <v>55</v>
      </c>
    </row>
    <row r="645" spans="1:5" x14ac:dyDescent="0.15">
      <c r="A645" s="191" t="s">
        <v>792</v>
      </c>
      <c r="D645" s="194" t="s">
        <v>160</v>
      </c>
      <c r="E645" s="204" t="s">
        <v>1141</v>
      </c>
    </row>
    <row r="646" spans="1:5" x14ac:dyDescent="0.15">
      <c r="A646" s="192" t="s">
        <v>793</v>
      </c>
      <c r="D646" s="137" t="s">
        <v>160</v>
      </c>
      <c r="E646" s="138" t="s">
        <v>1141</v>
      </c>
    </row>
    <row r="647" spans="1:5" x14ac:dyDescent="0.15">
      <c r="A647" s="192" t="s">
        <v>794</v>
      </c>
      <c r="D647" s="194" t="s">
        <v>51</v>
      </c>
      <c r="E647" s="204" t="s">
        <v>52</v>
      </c>
    </row>
    <row r="648" spans="1:5" x14ac:dyDescent="0.15">
      <c r="A648" s="192" t="s">
        <v>795</v>
      </c>
      <c r="D648" s="137" t="s">
        <v>160</v>
      </c>
      <c r="E648" s="138" t="s">
        <v>1141</v>
      </c>
    </row>
    <row r="649" spans="1:5" x14ac:dyDescent="0.15">
      <c r="A649" s="192" t="s">
        <v>796</v>
      </c>
      <c r="D649" s="137" t="s">
        <v>38</v>
      </c>
      <c r="E649" s="205"/>
    </row>
    <row r="650" spans="1:5" x14ac:dyDescent="0.15">
      <c r="A650" s="192" t="s">
        <v>797</v>
      </c>
      <c r="D650" s="137" t="s">
        <v>160</v>
      </c>
      <c r="E650" s="204" t="s">
        <v>55</v>
      </c>
    </row>
    <row r="651" spans="1:5" x14ac:dyDescent="0.15">
      <c r="A651" s="192" t="s">
        <v>798</v>
      </c>
      <c r="D651" s="137" t="s">
        <v>38</v>
      </c>
      <c r="E651" s="205"/>
    </row>
    <row r="652" spans="1:5" x14ac:dyDescent="0.15">
      <c r="A652" s="192" t="s">
        <v>799</v>
      </c>
      <c r="D652" s="137" t="s">
        <v>160</v>
      </c>
      <c r="E652" s="138" t="s">
        <v>1141</v>
      </c>
    </row>
    <row r="653" spans="1:5" x14ac:dyDescent="0.15">
      <c r="A653" s="192" t="s">
        <v>800</v>
      </c>
      <c r="D653" s="137" t="s">
        <v>160</v>
      </c>
      <c r="E653" s="138" t="s">
        <v>1141</v>
      </c>
    </row>
    <row r="654" spans="1:5" x14ac:dyDescent="0.15">
      <c r="A654" s="192" t="s">
        <v>801</v>
      </c>
      <c r="D654" s="137" t="s">
        <v>38</v>
      </c>
      <c r="E654" s="205"/>
    </row>
    <row r="655" spans="1:5" x14ac:dyDescent="0.15">
      <c r="A655" s="191" t="s">
        <v>802</v>
      </c>
      <c r="D655" s="194" t="s">
        <v>38</v>
      </c>
      <c r="E655" s="205"/>
    </row>
    <row r="656" spans="1:5" x14ac:dyDescent="0.15">
      <c r="A656" s="191" t="s">
        <v>803</v>
      </c>
      <c r="D656" s="194" t="s">
        <v>160</v>
      </c>
      <c r="E656" s="204" t="s">
        <v>1141</v>
      </c>
    </row>
    <row r="657" spans="1:5" x14ac:dyDescent="0.15">
      <c r="A657" s="192" t="s">
        <v>286</v>
      </c>
      <c r="D657" s="137" t="s">
        <v>38</v>
      </c>
      <c r="E657" s="205"/>
    </row>
    <row r="658" spans="1:5" x14ac:dyDescent="0.15">
      <c r="A658" s="192" t="s">
        <v>804</v>
      </c>
      <c r="D658" s="137" t="s">
        <v>160</v>
      </c>
      <c r="E658" s="138" t="s">
        <v>1141</v>
      </c>
    </row>
    <row r="659" spans="1:5" x14ac:dyDescent="0.15">
      <c r="A659" s="192" t="s">
        <v>805</v>
      </c>
      <c r="D659" s="137" t="s">
        <v>160</v>
      </c>
      <c r="E659" s="138" t="s">
        <v>1141</v>
      </c>
    </row>
    <row r="660" spans="1:5" x14ac:dyDescent="0.15">
      <c r="A660" s="192" t="s">
        <v>806</v>
      </c>
      <c r="D660" s="137" t="s">
        <v>160</v>
      </c>
      <c r="E660" s="138" t="s">
        <v>1141</v>
      </c>
    </row>
    <row r="661" spans="1:5" x14ac:dyDescent="0.15">
      <c r="A661" s="192" t="s">
        <v>807</v>
      </c>
      <c r="D661" s="137" t="s">
        <v>38</v>
      </c>
      <c r="E661" s="204" t="s">
        <v>1150</v>
      </c>
    </row>
    <row r="662" spans="1:5" x14ac:dyDescent="0.15">
      <c r="A662" s="192" t="s">
        <v>808</v>
      </c>
      <c r="D662" s="137" t="s">
        <v>38</v>
      </c>
      <c r="E662" s="138" t="s">
        <v>1142</v>
      </c>
    </row>
    <row r="663" spans="1:5" x14ac:dyDescent="0.15">
      <c r="A663" s="191" t="s">
        <v>809</v>
      </c>
      <c r="D663" s="194" t="s">
        <v>38</v>
      </c>
      <c r="E663" s="205"/>
    </row>
    <row r="664" spans="1:5" x14ac:dyDescent="0.15">
      <c r="A664" s="191" t="s">
        <v>810</v>
      </c>
      <c r="D664" s="194" t="s">
        <v>38</v>
      </c>
      <c r="E664" s="205"/>
    </row>
    <row r="665" spans="1:5" x14ac:dyDescent="0.15">
      <c r="A665" s="192" t="s">
        <v>811</v>
      </c>
      <c r="D665" s="137" t="s">
        <v>38</v>
      </c>
      <c r="E665" s="138" t="s">
        <v>1147</v>
      </c>
    </row>
    <row r="666" spans="1:5" x14ac:dyDescent="0.15">
      <c r="A666" s="192" t="s">
        <v>812</v>
      </c>
      <c r="D666" s="137" t="s">
        <v>160</v>
      </c>
      <c r="E666" s="138" t="s">
        <v>1141</v>
      </c>
    </row>
    <row r="667" spans="1:5" x14ac:dyDescent="0.15">
      <c r="A667" s="192" t="s">
        <v>813</v>
      </c>
      <c r="D667" s="137" t="s">
        <v>160</v>
      </c>
      <c r="E667" s="138" t="s">
        <v>1146</v>
      </c>
    </row>
    <row r="668" spans="1:5" x14ac:dyDescent="0.15">
      <c r="A668" s="192" t="s">
        <v>814</v>
      </c>
      <c r="D668" s="137" t="s">
        <v>160</v>
      </c>
      <c r="E668" s="206" t="s">
        <v>55</v>
      </c>
    </row>
    <row r="669" spans="1:5" x14ac:dyDescent="0.15">
      <c r="A669" s="191" t="s">
        <v>815</v>
      </c>
      <c r="D669" s="201" t="s">
        <v>38</v>
      </c>
      <c r="E669" s="205"/>
    </row>
    <row r="670" spans="1:5" x14ac:dyDescent="0.15">
      <c r="A670" s="192" t="s">
        <v>816</v>
      </c>
      <c r="D670" s="140" t="s">
        <v>160</v>
      </c>
      <c r="E670" s="204" t="s">
        <v>55</v>
      </c>
    </row>
    <row r="671" spans="1:5" x14ac:dyDescent="0.15">
      <c r="A671" s="191" t="s">
        <v>817</v>
      </c>
      <c r="D671" s="201" t="s">
        <v>38</v>
      </c>
      <c r="E671" s="205"/>
    </row>
    <row r="672" spans="1:5" x14ac:dyDescent="0.15">
      <c r="A672" s="192" t="s">
        <v>818</v>
      </c>
      <c r="D672" s="140" t="s">
        <v>160</v>
      </c>
      <c r="E672" s="204" t="s">
        <v>55</v>
      </c>
    </row>
    <row r="673" spans="1:5" x14ac:dyDescent="0.15">
      <c r="A673" s="192" t="s">
        <v>819</v>
      </c>
      <c r="D673" s="201" t="s">
        <v>38</v>
      </c>
      <c r="E673" s="205"/>
    </row>
    <row r="674" spans="1:5" x14ac:dyDescent="0.15">
      <c r="A674" s="192" t="s">
        <v>820</v>
      </c>
      <c r="D674" s="201" t="s">
        <v>51</v>
      </c>
      <c r="E674" s="204" t="s">
        <v>53</v>
      </c>
    </row>
    <row r="675" spans="1:5" x14ac:dyDescent="0.15">
      <c r="A675" s="192" t="s">
        <v>821</v>
      </c>
      <c r="D675" s="140" t="s">
        <v>160</v>
      </c>
      <c r="E675" s="138" t="s">
        <v>55</v>
      </c>
    </row>
    <row r="676" spans="1:5" x14ac:dyDescent="0.15">
      <c r="A676" s="191" t="s">
        <v>822</v>
      </c>
      <c r="D676" s="201" t="s">
        <v>160</v>
      </c>
      <c r="E676" s="204" t="s">
        <v>1141</v>
      </c>
    </row>
    <row r="677" spans="1:5" x14ac:dyDescent="0.15">
      <c r="A677" s="192" t="s">
        <v>823</v>
      </c>
      <c r="D677" s="140" t="s">
        <v>160</v>
      </c>
      <c r="E677" s="138" t="s">
        <v>1141</v>
      </c>
    </row>
    <row r="678" spans="1:5" x14ac:dyDescent="0.15">
      <c r="A678" s="192" t="s">
        <v>1368</v>
      </c>
      <c r="D678" s="137" t="s">
        <v>160</v>
      </c>
      <c r="E678" s="139" t="s">
        <v>1141</v>
      </c>
    </row>
    <row r="679" spans="1:5" x14ac:dyDescent="0.15">
      <c r="A679" s="191" t="s">
        <v>824</v>
      </c>
      <c r="D679" s="201" t="s">
        <v>38</v>
      </c>
      <c r="E679" s="204" t="s">
        <v>1142</v>
      </c>
    </row>
    <row r="680" spans="1:5" x14ac:dyDescent="0.15">
      <c r="A680" s="191" t="s">
        <v>825</v>
      </c>
      <c r="D680" s="201" t="s">
        <v>160</v>
      </c>
      <c r="E680" s="204" t="s">
        <v>1141</v>
      </c>
    </row>
    <row r="681" spans="1:5" x14ac:dyDescent="0.15">
      <c r="A681" s="192" t="s">
        <v>826</v>
      </c>
      <c r="D681" s="140" t="s">
        <v>38</v>
      </c>
      <c r="E681" s="205"/>
    </row>
    <row r="682" spans="1:5" x14ac:dyDescent="0.15">
      <c r="A682" s="191" t="s">
        <v>827</v>
      </c>
      <c r="D682" s="201" t="s">
        <v>160</v>
      </c>
      <c r="E682" s="204" t="s">
        <v>1141</v>
      </c>
    </row>
    <row r="683" spans="1:5" x14ac:dyDescent="0.15">
      <c r="A683" s="191" t="s">
        <v>828</v>
      </c>
      <c r="D683" s="201" t="s">
        <v>38</v>
      </c>
      <c r="E683" s="204" t="s">
        <v>1142</v>
      </c>
    </row>
    <row r="684" spans="1:5" x14ac:dyDescent="0.15">
      <c r="A684" s="192" t="s">
        <v>829</v>
      </c>
      <c r="D684" s="140" t="s">
        <v>160</v>
      </c>
      <c r="E684" s="204" t="s">
        <v>55</v>
      </c>
    </row>
    <row r="685" spans="1:5" x14ac:dyDescent="0.15">
      <c r="A685" s="192" t="s">
        <v>830</v>
      </c>
      <c r="D685" s="201" t="s">
        <v>51</v>
      </c>
      <c r="E685" s="204" t="s">
        <v>52</v>
      </c>
    </row>
    <row r="686" spans="1:5" x14ac:dyDescent="0.15">
      <c r="A686" s="192" t="s">
        <v>831</v>
      </c>
      <c r="D686" s="140" t="s">
        <v>38</v>
      </c>
      <c r="E686" s="205"/>
    </row>
    <row r="687" spans="1:5" x14ac:dyDescent="0.15">
      <c r="A687" s="191" t="s">
        <v>832</v>
      </c>
      <c r="D687" s="201" t="s">
        <v>38</v>
      </c>
      <c r="E687" s="205"/>
    </row>
    <row r="688" spans="1:5" x14ac:dyDescent="0.15">
      <c r="A688" s="192" t="s">
        <v>833</v>
      </c>
      <c r="D688" s="140" t="s">
        <v>38</v>
      </c>
      <c r="E688" s="205"/>
    </row>
    <row r="689" spans="1:5" x14ac:dyDescent="0.15">
      <c r="A689" s="192" t="s">
        <v>834</v>
      </c>
      <c r="D689" s="140" t="s">
        <v>38</v>
      </c>
      <c r="E689" s="205"/>
    </row>
    <row r="690" spans="1:5" x14ac:dyDescent="0.15">
      <c r="A690" s="191" t="s">
        <v>835</v>
      </c>
      <c r="D690" s="201" t="s">
        <v>160</v>
      </c>
      <c r="E690" s="204" t="s">
        <v>55</v>
      </c>
    </row>
    <row r="691" spans="1:5" x14ac:dyDescent="0.15">
      <c r="A691" s="192" t="s">
        <v>836</v>
      </c>
      <c r="D691" s="140" t="s">
        <v>38</v>
      </c>
      <c r="E691" s="138" t="s">
        <v>1148</v>
      </c>
    </row>
    <row r="692" spans="1:5" x14ac:dyDescent="0.15">
      <c r="A692" s="194" t="s">
        <v>837</v>
      </c>
      <c r="D692" s="201" t="s">
        <v>38</v>
      </c>
      <c r="E692" s="204" t="s">
        <v>1148</v>
      </c>
    </row>
    <row r="693" spans="1:5" x14ac:dyDescent="0.15">
      <c r="A693" s="192" t="s">
        <v>838</v>
      </c>
      <c r="D693" s="140" t="s">
        <v>160</v>
      </c>
      <c r="E693" s="204" t="s">
        <v>47</v>
      </c>
    </row>
    <row r="694" spans="1:5" x14ac:dyDescent="0.15">
      <c r="A694" s="192" t="s">
        <v>839</v>
      </c>
      <c r="D694" s="140" t="s">
        <v>160</v>
      </c>
      <c r="E694" s="204" t="s">
        <v>55</v>
      </c>
    </row>
    <row r="695" spans="1:5" x14ac:dyDescent="0.15">
      <c r="A695" s="191" t="s">
        <v>840</v>
      </c>
      <c r="D695" s="201" t="s">
        <v>160</v>
      </c>
      <c r="E695" s="204" t="s">
        <v>1141</v>
      </c>
    </row>
    <row r="696" spans="1:5" x14ac:dyDescent="0.15">
      <c r="A696" s="191" t="s">
        <v>841</v>
      </c>
      <c r="D696" s="194" t="s">
        <v>160</v>
      </c>
      <c r="E696" s="204" t="s">
        <v>1146</v>
      </c>
    </row>
    <row r="697" spans="1:5" x14ac:dyDescent="0.15">
      <c r="A697" s="191" t="s">
        <v>1108</v>
      </c>
      <c r="D697" s="194" t="s">
        <v>160</v>
      </c>
      <c r="E697" s="204" t="s">
        <v>1141</v>
      </c>
    </row>
    <row r="698" spans="1:5" x14ac:dyDescent="0.15">
      <c r="A698" s="191" t="s">
        <v>1109</v>
      </c>
      <c r="D698" s="194" t="s">
        <v>160</v>
      </c>
      <c r="E698" s="204" t="s">
        <v>1141</v>
      </c>
    </row>
    <row r="699" spans="1:5" x14ac:dyDescent="0.15">
      <c r="A699" s="191" t="s">
        <v>1110</v>
      </c>
      <c r="D699" s="194" t="s">
        <v>160</v>
      </c>
      <c r="E699" s="204" t="s">
        <v>1141</v>
      </c>
    </row>
    <row r="700" spans="1:5" x14ac:dyDescent="0.15">
      <c r="A700" s="191" t="s">
        <v>1111</v>
      </c>
      <c r="D700" s="194" t="s">
        <v>160</v>
      </c>
      <c r="E700" s="204" t="s">
        <v>1141</v>
      </c>
    </row>
    <row r="701" spans="1:5" x14ac:dyDescent="0.15">
      <c r="A701" s="191" t="s">
        <v>1112</v>
      </c>
      <c r="D701" s="194" t="s">
        <v>160</v>
      </c>
      <c r="E701" s="204" t="s">
        <v>1141</v>
      </c>
    </row>
    <row r="702" spans="1:5" x14ac:dyDescent="0.15">
      <c r="A702" s="191" t="s">
        <v>1113</v>
      </c>
      <c r="D702" s="194" t="s">
        <v>160</v>
      </c>
      <c r="E702" s="204" t="s">
        <v>1141</v>
      </c>
    </row>
    <row r="703" spans="1:5" x14ac:dyDescent="0.15">
      <c r="A703" s="191" t="s">
        <v>1114</v>
      </c>
      <c r="D703" s="194" t="s">
        <v>160</v>
      </c>
      <c r="E703" s="204" t="s">
        <v>1141</v>
      </c>
    </row>
    <row r="704" spans="1:5" x14ac:dyDescent="0.15">
      <c r="A704" s="191" t="s">
        <v>1115</v>
      </c>
      <c r="D704" s="194" t="s">
        <v>160</v>
      </c>
      <c r="E704" s="204" t="s">
        <v>1141</v>
      </c>
    </row>
    <row r="705" spans="1:5" x14ac:dyDescent="0.15">
      <c r="A705" s="191" t="s">
        <v>1116</v>
      </c>
      <c r="D705" s="194" t="s">
        <v>160</v>
      </c>
      <c r="E705" s="204" t="s">
        <v>1141</v>
      </c>
    </row>
    <row r="706" spans="1:5" x14ac:dyDescent="0.15">
      <c r="A706" s="191" t="s">
        <v>1117</v>
      </c>
      <c r="D706" s="194" t="s">
        <v>160</v>
      </c>
      <c r="E706" s="204" t="s">
        <v>1141</v>
      </c>
    </row>
    <row r="707" spans="1:5" x14ac:dyDescent="0.15">
      <c r="A707" s="191" t="s">
        <v>1118</v>
      </c>
      <c r="D707" s="194" t="s">
        <v>160</v>
      </c>
      <c r="E707" s="204" t="s">
        <v>1141</v>
      </c>
    </row>
    <row r="708" spans="1:5" x14ac:dyDescent="0.15">
      <c r="A708" s="191" t="s">
        <v>842</v>
      </c>
      <c r="D708" s="194" t="s">
        <v>160</v>
      </c>
      <c r="E708" s="204" t="s">
        <v>1141</v>
      </c>
    </row>
    <row r="709" spans="1:5" x14ac:dyDescent="0.15">
      <c r="A709" s="195" t="s">
        <v>1024</v>
      </c>
      <c r="D709" s="194" t="s">
        <v>38</v>
      </c>
      <c r="E709" s="204" t="s">
        <v>49</v>
      </c>
    </row>
    <row r="710" spans="1:5" x14ac:dyDescent="0.15">
      <c r="A710" s="192" t="s">
        <v>1119</v>
      </c>
      <c r="D710" s="137" t="s">
        <v>38</v>
      </c>
      <c r="E710" s="205"/>
    </row>
    <row r="711" spans="1:5" x14ac:dyDescent="0.15">
      <c r="A711" s="192" t="s">
        <v>843</v>
      </c>
      <c r="D711" s="137" t="s">
        <v>38</v>
      </c>
      <c r="E711" s="205"/>
    </row>
    <row r="712" spans="1:5" x14ac:dyDescent="0.15">
      <c r="A712" s="192" t="s">
        <v>844</v>
      </c>
      <c r="D712" s="137" t="s">
        <v>38</v>
      </c>
      <c r="E712" s="205"/>
    </row>
    <row r="713" spans="1:5" x14ac:dyDescent="0.15">
      <c r="A713" s="192" t="s">
        <v>845</v>
      </c>
      <c r="D713" s="137" t="s">
        <v>160</v>
      </c>
      <c r="E713" s="204" t="s">
        <v>55</v>
      </c>
    </row>
    <row r="714" spans="1:5" x14ac:dyDescent="0.15">
      <c r="A714" s="191" t="s">
        <v>1369</v>
      </c>
      <c r="D714" s="194" t="s">
        <v>160</v>
      </c>
      <c r="E714" s="195" t="s">
        <v>1141</v>
      </c>
    </row>
    <row r="715" spans="1:5" x14ac:dyDescent="0.15">
      <c r="A715" s="191" t="s">
        <v>846</v>
      </c>
      <c r="D715" s="194" t="s">
        <v>38</v>
      </c>
      <c r="E715" s="205"/>
    </row>
    <row r="716" spans="1:5" x14ac:dyDescent="0.15">
      <c r="A716" s="192" t="s">
        <v>847</v>
      </c>
      <c r="D716" s="137" t="s">
        <v>38</v>
      </c>
      <c r="E716" s="205"/>
    </row>
    <row r="717" spans="1:5" x14ac:dyDescent="0.15">
      <c r="A717" s="192" t="s">
        <v>848</v>
      </c>
      <c r="D717" s="137" t="s">
        <v>160</v>
      </c>
      <c r="E717" s="138" t="s">
        <v>1146</v>
      </c>
    </row>
    <row r="718" spans="1:5" x14ac:dyDescent="0.15">
      <c r="A718" s="192" t="s">
        <v>849</v>
      </c>
      <c r="D718" s="137" t="s">
        <v>38</v>
      </c>
      <c r="E718" s="138" t="s">
        <v>44</v>
      </c>
    </row>
    <row r="719" spans="1:5" x14ac:dyDescent="0.15">
      <c r="A719" s="192" t="s">
        <v>850</v>
      </c>
      <c r="D719" s="137" t="s">
        <v>160</v>
      </c>
      <c r="E719" s="138" t="s">
        <v>1141</v>
      </c>
    </row>
    <row r="720" spans="1:5" x14ac:dyDescent="0.15">
      <c r="A720" s="192" t="s">
        <v>851</v>
      </c>
      <c r="D720" s="194" t="s">
        <v>51</v>
      </c>
      <c r="E720" s="204" t="s">
        <v>52</v>
      </c>
    </row>
    <row r="721" spans="1:5" x14ac:dyDescent="0.15">
      <c r="A721" s="191" t="s">
        <v>852</v>
      </c>
      <c r="D721" s="194" t="s">
        <v>38</v>
      </c>
      <c r="E721" s="205"/>
    </row>
    <row r="722" spans="1:5" x14ac:dyDescent="0.15">
      <c r="A722" s="191" t="s">
        <v>853</v>
      </c>
      <c r="D722" s="194" t="s">
        <v>160</v>
      </c>
      <c r="E722" s="204" t="s">
        <v>1141</v>
      </c>
    </row>
    <row r="723" spans="1:5" x14ac:dyDescent="0.15">
      <c r="A723" s="191" t="s">
        <v>854</v>
      </c>
      <c r="D723" s="194" t="s">
        <v>160</v>
      </c>
      <c r="E723" s="204" t="s">
        <v>1141</v>
      </c>
    </row>
    <row r="724" spans="1:5" x14ac:dyDescent="0.15">
      <c r="A724" s="191" t="s">
        <v>855</v>
      </c>
      <c r="D724" s="194" t="s">
        <v>38</v>
      </c>
      <c r="E724" s="205"/>
    </row>
    <row r="725" spans="1:5" x14ac:dyDescent="0.15">
      <c r="A725" s="192" t="s">
        <v>856</v>
      </c>
      <c r="D725" s="137" t="s">
        <v>160</v>
      </c>
      <c r="E725" s="204" t="s">
        <v>55</v>
      </c>
    </row>
    <row r="726" spans="1:5" x14ac:dyDescent="0.15">
      <c r="A726" s="192" t="s">
        <v>857</v>
      </c>
      <c r="D726" s="137" t="s">
        <v>38</v>
      </c>
      <c r="E726" s="205"/>
    </row>
    <row r="727" spans="1:5" x14ac:dyDescent="0.15">
      <c r="A727" s="192" t="s">
        <v>858</v>
      </c>
      <c r="D727" s="137" t="s">
        <v>38</v>
      </c>
      <c r="E727" s="138" t="s">
        <v>1147</v>
      </c>
    </row>
    <row r="728" spans="1:5" x14ac:dyDescent="0.15">
      <c r="A728" s="191" t="s">
        <v>859</v>
      </c>
      <c r="D728" s="194" t="s">
        <v>38</v>
      </c>
      <c r="E728" s="205"/>
    </row>
    <row r="729" spans="1:5" x14ac:dyDescent="0.15">
      <c r="A729" s="192" t="s">
        <v>860</v>
      </c>
      <c r="D729" s="137" t="s">
        <v>160</v>
      </c>
      <c r="E729" s="138" t="s">
        <v>1141</v>
      </c>
    </row>
    <row r="730" spans="1:5" x14ac:dyDescent="0.15">
      <c r="A730" s="191" t="s">
        <v>861</v>
      </c>
      <c r="D730" s="194" t="s">
        <v>160</v>
      </c>
      <c r="E730" s="204" t="s">
        <v>1141</v>
      </c>
    </row>
    <row r="731" spans="1:5" x14ac:dyDescent="0.15">
      <c r="A731" s="192" t="s">
        <v>862</v>
      </c>
      <c r="D731" s="137" t="s">
        <v>38</v>
      </c>
      <c r="E731" s="205"/>
    </row>
    <row r="732" spans="1:5" x14ac:dyDescent="0.15">
      <c r="A732" s="191" t="s">
        <v>863</v>
      </c>
      <c r="D732" s="194" t="s">
        <v>160</v>
      </c>
      <c r="E732" s="204" t="s">
        <v>55</v>
      </c>
    </row>
    <row r="733" spans="1:5" x14ac:dyDescent="0.15">
      <c r="A733" s="191" t="s">
        <v>864</v>
      </c>
      <c r="D733" s="194" t="s">
        <v>160</v>
      </c>
      <c r="E733" s="204" t="s">
        <v>55</v>
      </c>
    </row>
    <row r="734" spans="1:5" x14ac:dyDescent="0.15">
      <c r="A734" s="192" t="s">
        <v>865</v>
      </c>
      <c r="D734" s="137" t="s">
        <v>160</v>
      </c>
      <c r="E734" s="204" t="s">
        <v>55</v>
      </c>
    </row>
    <row r="735" spans="1:5" x14ac:dyDescent="0.15">
      <c r="A735" s="191" t="s">
        <v>866</v>
      </c>
      <c r="D735" s="194" t="s">
        <v>160</v>
      </c>
      <c r="E735" s="204" t="s">
        <v>1141</v>
      </c>
    </row>
    <row r="736" spans="1:5" x14ac:dyDescent="0.15">
      <c r="A736" s="191" t="s">
        <v>867</v>
      </c>
      <c r="D736" s="194" t="s">
        <v>160</v>
      </c>
      <c r="E736" s="204" t="s">
        <v>1141</v>
      </c>
    </row>
    <row r="737" spans="1:5" x14ac:dyDescent="0.15">
      <c r="A737" s="191" t="s">
        <v>868</v>
      </c>
      <c r="D737" s="194" t="s">
        <v>38</v>
      </c>
      <c r="E737" s="204" t="s">
        <v>1147</v>
      </c>
    </row>
    <row r="738" spans="1:5" x14ac:dyDescent="0.15">
      <c r="A738" s="191" t="s">
        <v>1067</v>
      </c>
      <c r="D738" s="194" t="s">
        <v>160</v>
      </c>
      <c r="E738" s="204" t="s">
        <v>58</v>
      </c>
    </row>
    <row r="739" spans="1:5" x14ac:dyDescent="0.15">
      <c r="A739" s="192" t="s">
        <v>869</v>
      </c>
      <c r="D739" s="137" t="s">
        <v>38</v>
      </c>
      <c r="E739" s="138" t="s">
        <v>44</v>
      </c>
    </row>
    <row r="740" spans="1:5" x14ac:dyDescent="0.15">
      <c r="A740" s="192" t="s">
        <v>870</v>
      </c>
      <c r="D740" s="137" t="s">
        <v>160</v>
      </c>
      <c r="E740" s="138" t="s">
        <v>1149</v>
      </c>
    </row>
    <row r="741" spans="1:5" x14ac:dyDescent="0.15">
      <c r="A741" s="192" t="s">
        <v>871</v>
      </c>
      <c r="D741" s="137" t="s">
        <v>160</v>
      </c>
      <c r="E741" s="204" t="s">
        <v>1143</v>
      </c>
    </row>
    <row r="742" spans="1:5" x14ac:dyDescent="0.15">
      <c r="A742" s="191" t="s">
        <v>872</v>
      </c>
      <c r="D742" s="194" t="s">
        <v>160</v>
      </c>
      <c r="E742" s="204" t="s">
        <v>1141</v>
      </c>
    </row>
    <row r="743" spans="1:5" x14ac:dyDescent="0.15">
      <c r="A743" s="191" t="s">
        <v>873</v>
      </c>
      <c r="D743" s="194" t="s">
        <v>160</v>
      </c>
      <c r="E743" s="204" t="s">
        <v>1141</v>
      </c>
    </row>
    <row r="744" spans="1:5" x14ac:dyDescent="0.15">
      <c r="A744" s="191" t="s">
        <v>1068</v>
      </c>
      <c r="D744" s="194" t="s">
        <v>160</v>
      </c>
      <c r="E744" s="204" t="s">
        <v>55</v>
      </c>
    </row>
    <row r="745" spans="1:5" x14ac:dyDescent="0.15">
      <c r="A745" s="191" t="s">
        <v>874</v>
      </c>
      <c r="D745" s="194" t="s">
        <v>160</v>
      </c>
      <c r="E745" s="204" t="s">
        <v>1141</v>
      </c>
    </row>
    <row r="746" spans="1:5" x14ac:dyDescent="0.15">
      <c r="A746" s="191" t="s">
        <v>875</v>
      </c>
      <c r="D746" s="194" t="s">
        <v>38</v>
      </c>
      <c r="E746" s="205"/>
    </row>
    <row r="747" spans="1:5" x14ac:dyDescent="0.15">
      <c r="A747" s="192" t="s">
        <v>876</v>
      </c>
      <c r="D747" s="137" t="s">
        <v>160</v>
      </c>
      <c r="E747" s="138" t="s">
        <v>1141</v>
      </c>
    </row>
    <row r="748" spans="1:5" x14ac:dyDescent="0.15">
      <c r="A748" s="192" t="s">
        <v>1120</v>
      </c>
      <c r="D748" s="137" t="s">
        <v>160</v>
      </c>
      <c r="E748" s="204" t="s">
        <v>55</v>
      </c>
    </row>
    <row r="749" spans="1:5" x14ac:dyDescent="0.15">
      <c r="A749" s="191" t="s">
        <v>877</v>
      </c>
      <c r="D749" s="194" t="s">
        <v>160</v>
      </c>
      <c r="E749" s="204" t="s">
        <v>1141</v>
      </c>
    </row>
    <row r="750" spans="1:5" x14ac:dyDescent="0.15">
      <c r="A750" s="191" t="s">
        <v>878</v>
      </c>
      <c r="D750" s="194" t="s">
        <v>160</v>
      </c>
      <c r="E750" s="204" t="s">
        <v>1141</v>
      </c>
    </row>
    <row r="751" spans="1:5" x14ac:dyDescent="0.15">
      <c r="A751" s="191" t="s">
        <v>879</v>
      </c>
      <c r="D751" s="194" t="s">
        <v>38</v>
      </c>
      <c r="E751" s="204" t="s">
        <v>1142</v>
      </c>
    </row>
    <row r="752" spans="1:5" x14ac:dyDescent="0.15">
      <c r="A752" s="192" t="s">
        <v>880</v>
      </c>
      <c r="D752" s="137" t="s">
        <v>38</v>
      </c>
      <c r="E752" s="138" t="s">
        <v>1150</v>
      </c>
    </row>
    <row r="753" spans="1:5" x14ac:dyDescent="0.15">
      <c r="A753" s="192" t="s">
        <v>881</v>
      </c>
      <c r="D753" s="137" t="s">
        <v>160</v>
      </c>
      <c r="E753" s="138" t="s">
        <v>1141</v>
      </c>
    </row>
    <row r="754" spans="1:5" x14ac:dyDescent="0.15">
      <c r="A754" s="191" t="s">
        <v>882</v>
      </c>
      <c r="D754" s="194" t="s">
        <v>160</v>
      </c>
      <c r="E754" s="204" t="s">
        <v>55</v>
      </c>
    </row>
    <row r="755" spans="1:5" x14ac:dyDescent="0.15">
      <c r="A755" s="191" t="s">
        <v>883</v>
      </c>
      <c r="D755" s="194" t="s">
        <v>160</v>
      </c>
      <c r="E755" s="204" t="s">
        <v>1141</v>
      </c>
    </row>
    <row r="756" spans="1:5" x14ac:dyDescent="0.15">
      <c r="A756" s="191" t="s">
        <v>884</v>
      </c>
      <c r="D756" s="194" t="s">
        <v>160</v>
      </c>
      <c r="E756" s="204" t="s">
        <v>1141</v>
      </c>
    </row>
    <row r="757" spans="1:5" x14ac:dyDescent="0.15">
      <c r="A757" s="191" t="s">
        <v>885</v>
      </c>
      <c r="D757" s="194" t="s">
        <v>160</v>
      </c>
      <c r="E757" s="204" t="s">
        <v>1141</v>
      </c>
    </row>
    <row r="758" spans="1:5" x14ac:dyDescent="0.15">
      <c r="A758" s="191" t="s">
        <v>886</v>
      </c>
      <c r="D758" s="194" t="s">
        <v>38</v>
      </c>
      <c r="E758" s="205"/>
    </row>
    <row r="759" spans="1:5" x14ac:dyDescent="0.15">
      <c r="A759" s="192" t="s">
        <v>887</v>
      </c>
      <c r="D759" s="137" t="s">
        <v>38</v>
      </c>
      <c r="E759" s="138" t="s">
        <v>1142</v>
      </c>
    </row>
    <row r="760" spans="1:5" x14ac:dyDescent="0.15">
      <c r="A760" s="192" t="s">
        <v>888</v>
      </c>
      <c r="D760" s="137" t="s">
        <v>160</v>
      </c>
      <c r="E760" s="138" t="s">
        <v>1141</v>
      </c>
    </row>
    <row r="761" spans="1:5" x14ac:dyDescent="0.15">
      <c r="A761" s="192" t="s">
        <v>889</v>
      </c>
      <c r="D761" s="137" t="s">
        <v>160</v>
      </c>
      <c r="E761" s="204" t="s">
        <v>55</v>
      </c>
    </row>
    <row r="762" spans="1:5" x14ac:dyDescent="0.15">
      <c r="A762" s="194" t="s">
        <v>1121</v>
      </c>
      <c r="D762" s="194" t="s">
        <v>160</v>
      </c>
      <c r="E762" s="204" t="s">
        <v>55</v>
      </c>
    </row>
    <row r="763" spans="1:5" x14ac:dyDescent="0.15">
      <c r="A763" s="194" t="s">
        <v>1122</v>
      </c>
      <c r="D763" s="194" t="s">
        <v>160</v>
      </c>
      <c r="E763" s="206" t="s">
        <v>1141</v>
      </c>
    </row>
    <row r="764" spans="1:5" x14ac:dyDescent="0.15">
      <c r="A764" s="191" t="s">
        <v>890</v>
      </c>
      <c r="D764" s="194" t="s">
        <v>160</v>
      </c>
      <c r="E764" s="204" t="s">
        <v>1141</v>
      </c>
    </row>
    <row r="765" spans="1:5" x14ac:dyDescent="0.15">
      <c r="A765" s="191" t="s">
        <v>891</v>
      </c>
      <c r="D765" s="194" t="s">
        <v>38</v>
      </c>
      <c r="E765" s="204" t="s">
        <v>1147</v>
      </c>
    </row>
    <row r="766" spans="1:5" x14ac:dyDescent="0.15">
      <c r="A766" s="191" t="s">
        <v>892</v>
      </c>
      <c r="D766" s="194" t="s">
        <v>160</v>
      </c>
      <c r="E766" s="204" t="s">
        <v>55</v>
      </c>
    </row>
    <row r="767" spans="1:5" x14ac:dyDescent="0.15">
      <c r="A767" s="191" t="s">
        <v>893</v>
      </c>
      <c r="D767" s="194" t="s">
        <v>160</v>
      </c>
      <c r="E767" s="204" t="s">
        <v>55</v>
      </c>
    </row>
    <row r="768" spans="1:5" x14ac:dyDescent="0.15">
      <c r="A768" s="192" t="s">
        <v>894</v>
      </c>
      <c r="D768" s="137" t="s">
        <v>160</v>
      </c>
      <c r="E768" s="204" t="s">
        <v>55</v>
      </c>
    </row>
    <row r="769" spans="1:5" x14ac:dyDescent="0.15">
      <c r="A769" s="191" t="s">
        <v>895</v>
      </c>
      <c r="D769" s="194" t="s">
        <v>38</v>
      </c>
      <c r="E769" s="205"/>
    </row>
    <row r="770" spans="1:5" x14ac:dyDescent="0.15">
      <c r="A770" s="192" t="s">
        <v>896</v>
      </c>
      <c r="D770" s="137" t="s">
        <v>160</v>
      </c>
      <c r="E770" s="138" t="s">
        <v>1141</v>
      </c>
    </row>
    <row r="771" spans="1:5" s="125" customFormat="1" x14ac:dyDescent="0.15">
      <c r="A771" s="192" t="s">
        <v>897</v>
      </c>
      <c r="D771" s="210" t="s">
        <v>160</v>
      </c>
      <c r="E771" s="209" t="s">
        <v>1396</v>
      </c>
    </row>
    <row r="772" spans="1:5" x14ac:dyDescent="0.15">
      <c r="A772" s="191" t="s">
        <v>898</v>
      </c>
      <c r="D772" s="194" t="s">
        <v>38</v>
      </c>
      <c r="E772" s="204" t="s">
        <v>1142</v>
      </c>
    </row>
    <row r="773" spans="1:5" x14ac:dyDescent="0.15">
      <c r="A773" s="191" t="s">
        <v>899</v>
      </c>
      <c r="D773" s="194" t="s">
        <v>160</v>
      </c>
      <c r="E773" s="204" t="s">
        <v>55</v>
      </c>
    </row>
    <row r="774" spans="1:5" x14ac:dyDescent="0.15">
      <c r="A774" s="191" t="s">
        <v>900</v>
      </c>
      <c r="D774" s="194" t="s">
        <v>160</v>
      </c>
      <c r="E774" s="204" t="s">
        <v>1141</v>
      </c>
    </row>
    <row r="775" spans="1:5" x14ac:dyDescent="0.15">
      <c r="A775" s="191" t="s">
        <v>901</v>
      </c>
      <c r="D775" s="194" t="s">
        <v>160</v>
      </c>
      <c r="E775" s="204" t="s">
        <v>1141</v>
      </c>
    </row>
    <row r="776" spans="1:5" x14ac:dyDescent="0.15">
      <c r="A776" s="191" t="s">
        <v>902</v>
      </c>
      <c r="D776" s="194" t="s">
        <v>160</v>
      </c>
      <c r="E776" s="204" t="s">
        <v>1141</v>
      </c>
    </row>
    <row r="777" spans="1:5" x14ac:dyDescent="0.15">
      <c r="A777" s="192" t="s">
        <v>903</v>
      </c>
      <c r="D777" s="137" t="s">
        <v>160</v>
      </c>
      <c r="E777" s="204" t="s">
        <v>1143</v>
      </c>
    </row>
    <row r="778" spans="1:5" x14ac:dyDescent="0.15">
      <c r="A778" s="192" t="s">
        <v>904</v>
      </c>
      <c r="D778" s="137" t="s">
        <v>160</v>
      </c>
      <c r="E778" s="138" t="s">
        <v>1141</v>
      </c>
    </row>
    <row r="779" spans="1:5" x14ac:dyDescent="0.15">
      <c r="A779" s="191" t="s">
        <v>905</v>
      </c>
      <c r="D779" s="194" t="s">
        <v>160</v>
      </c>
      <c r="E779" s="204" t="s">
        <v>47</v>
      </c>
    </row>
    <row r="780" spans="1:5" x14ac:dyDescent="0.15">
      <c r="A780" s="191" t="s">
        <v>906</v>
      </c>
      <c r="D780" s="194" t="s">
        <v>160</v>
      </c>
      <c r="E780" s="204" t="s">
        <v>55</v>
      </c>
    </row>
    <row r="781" spans="1:5" x14ac:dyDescent="0.15">
      <c r="A781" s="192" t="s">
        <v>1062</v>
      </c>
      <c r="D781" s="137" t="s">
        <v>38</v>
      </c>
      <c r="E781" s="138" t="s">
        <v>1147</v>
      </c>
    </row>
    <row r="782" spans="1:5" x14ac:dyDescent="0.15">
      <c r="A782" s="191" t="s">
        <v>907</v>
      </c>
      <c r="D782" s="194" t="s">
        <v>160</v>
      </c>
      <c r="E782" s="204" t="s">
        <v>1141</v>
      </c>
    </row>
    <row r="783" spans="1:5" x14ac:dyDescent="0.15">
      <c r="A783" s="192" t="s">
        <v>908</v>
      </c>
      <c r="D783" s="137" t="s">
        <v>160</v>
      </c>
      <c r="E783" s="138" t="s">
        <v>1141</v>
      </c>
    </row>
    <row r="784" spans="1:5" x14ac:dyDescent="0.15">
      <c r="A784" s="192" t="s">
        <v>909</v>
      </c>
      <c r="D784" s="137" t="s">
        <v>160</v>
      </c>
      <c r="E784" s="138" t="s">
        <v>1141</v>
      </c>
    </row>
    <row r="785" spans="1:5" x14ac:dyDescent="0.15">
      <c r="A785" s="191" t="s">
        <v>910</v>
      </c>
      <c r="D785" s="194" t="s">
        <v>160</v>
      </c>
      <c r="E785" s="204" t="s">
        <v>1141</v>
      </c>
    </row>
    <row r="786" spans="1:5" x14ac:dyDescent="0.15">
      <c r="A786" s="191" t="s">
        <v>911</v>
      </c>
      <c r="D786" s="194" t="s">
        <v>38</v>
      </c>
      <c r="E786" s="204" t="s">
        <v>1147</v>
      </c>
    </row>
    <row r="787" spans="1:5" x14ac:dyDescent="0.15">
      <c r="A787" s="192" t="s">
        <v>912</v>
      </c>
      <c r="D787" s="137" t="s">
        <v>913</v>
      </c>
      <c r="E787" s="138" t="s">
        <v>57</v>
      </c>
    </row>
    <row r="788" spans="1:5" x14ac:dyDescent="0.15">
      <c r="A788" s="192" t="s">
        <v>57</v>
      </c>
      <c r="D788" s="137" t="s">
        <v>913</v>
      </c>
      <c r="E788" s="138" t="s">
        <v>57</v>
      </c>
    </row>
    <row r="789" spans="1:5" x14ac:dyDescent="0.15">
      <c r="A789" s="192" t="s">
        <v>914</v>
      </c>
      <c r="D789" s="137" t="s">
        <v>38</v>
      </c>
      <c r="E789" s="138" t="s">
        <v>1147</v>
      </c>
    </row>
    <row r="790" spans="1:5" x14ac:dyDescent="0.15">
      <c r="A790" s="192" t="s">
        <v>915</v>
      </c>
      <c r="D790" s="137" t="s">
        <v>38</v>
      </c>
      <c r="E790" s="138" t="s">
        <v>1150</v>
      </c>
    </row>
    <row r="791" spans="1:5" x14ac:dyDescent="0.15">
      <c r="A791" s="191" t="s">
        <v>916</v>
      </c>
      <c r="D791" s="194" t="s">
        <v>38</v>
      </c>
      <c r="E791" s="204" t="s">
        <v>1147</v>
      </c>
    </row>
    <row r="792" spans="1:5" x14ac:dyDescent="0.15">
      <c r="A792" s="191" t="s">
        <v>917</v>
      </c>
      <c r="D792" s="194" t="s">
        <v>160</v>
      </c>
      <c r="E792" s="204" t="s">
        <v>1141</v>
      </c>
    </row>
    <row r="793" spans="1:5" x14ac:dyDescent="0.15">
      <c r="A793" s="192" t="s">
        <v>226</v>
      </c>
      <c r="D793" s="137" t="s">
        <v>160</v>
      </c>
      <c r="E793" s="138" t="s">
        <v>1141</v>
      </c>
    </row>
    <row r="794" spans="1:5" x14ac:dyDescent="0.15">
      <c r="A794" s="192" t="s">
        <v>918</v>
      </c>
      <c r="D794" s="137" t="s">
        <v>160</v>
      </c>
      <c r="E794" s="138" t="s">
        <v>1141</v>
      </c>
    </row>
    <row r="795" spans="1:5" x14ac:dyDescent="0.15">
      <c r="A795" s="192" t="s">
        <v>919</v>
      </c>
      <c r="D795" s="137" t="s">
        <v>160</v>
      </c>
      <c r="E795" s="138" t="s">
        <v>1141</v>
      </c>
    </row>
    <row r="796" spans="1:5" x14ac:dyDescent="0.15">
      <c r="A796" s="191" t="s">
        <v>920</v>
      </c>
      <c r="D796" s="194" t="s">
        <v>160</v>
      </c>
      <c r="E796" s="204" t="s">
        <v>1141</v>
      </c>
    </row>
    <row r="797" spans="1:5" x14ac:dyDescent="0.15">
      <c r="A797" s="192" t="s">
        <v>921</v>
      </c>
      <c r="D797" s="137" t="s">
        <v>38</v>
      </c>
      <c r="E797" s="205"/>
    </row>
    <row r="798" spans="1:5" x14ac:dyDescent="0.15">
      <c r="A798" s="191" t="s">
        <v>1370</v>
      </c>
      <c r="D798" s="194" t="s">
        <v>160</v>
      </c>
      <c r="E798" s="195" t="s">
        <v>55</v>
      </c>
    </row>
    <row r="799" spans="1:5" x14ac:dyDescent="0.15">
      <c r="A799" s="192" t="s">
        <v>1069</v>
      </c>
      <c r="D799" s="137" t="s">
        <v>60</v>
      </c>
      <c r="E799" s="212"/>
    </row>
    <row r="800" spans="1:5" x14ac:dyDescent="0.15">
      <c r="A800" s="192" t="s">
        <v>1070</v>
      </c>
      <c r="D800" s="137" t="s">
        <v>60</v>
      </c>
      <c r="E800" s="212"/>
    </row>
    <row r="801" spans="1:5" x14ac:dyDescent="0.15">
      <c r="A801" s="194" t="s">
        <v>922</v>
      </c>
      <c r="D801" s="194" t="s">
        <v>38</v>
      </c>
      <c r="E801" s="204" t="s">
        <v>1148</v>
      </c>
    </row>
    <row r="802" spans="1:5" x14ac:dyDescent="0.15">
      <c r="A802" s="192" t="s">
        <v>923</v>
      </c>
      <c r="D802" s="137" t="s">
        <v>913</v>
      </c>
      <c r="E802" s="138" t="s">
        <v>57</v>
      </c>
    </row>
    <row r="803" spans="1:5" x14ac:dyDescent="0.15">
      <c r="A803" s="192" t="s">
        <v>924</v>
      </c>
      <c r="D803" s="137" t="s">
        <v>160</v>
      </c>
      <c r="E803" s="204" t="s">
        <v>47</v>
      </c>
    </row>
    <row r="804" spans="1:5" x14ac:dyDescent="0.15">
      <c r="A804" s="192" t="s">
        <v>925</v>
      </c>
      <c r="D804" s="194" t="s">
        <v>51</v>
      </c>
      <c r="E804" s="204" t="s">
        <v>53</v>
      </c>
    </row>
    <row r="805" spans="1:5" x14ac:dyDescent="0.15">
      <c r="A805" s="192" t="s">
        <v>926</v>
      </c>
      <c r="D805" s="137" t="s">
        <v>160</v>
      </c>
      <c r="E805" s="138" t="s">
        <v>1141</v>
      </c>
    </row>
    <row r="806" spans="1:5" x14ac:dyDescent="0.15">
      <c r="A806" s="191" t="s">
        <v>927</v>
      </c>
      <c r="D806" s="194" t="s">
        <v>160</v>
      </c>
      <c r="E806" s="204" t="s">
        <v>1141</v>
      </c>
    </row>
    <row r="807" spans="1:5" x14ac:dyDescent="0.15">
      <c r="A807" s="191" t="s">
        <v>1071</v>
      </c>
      <c r="D807" s="194" t="s">
        <v>160</v>
      </c>
      <c r="E807" s="204" t="s">
        <v>1141</v>
      </c>
    </row>
    <row r="808" spans="1:5" x14ac:dyDescent="0.15">
      <c r="A808" s="192" t="s">
        <v>928</v>
      </c>
      <c r="D808" s="137" t="s">
        <v>160</v>
      </c>
      <c r="E808" s="138" t="s">
        <v>1141</v>
      </c>
    </row>
    <row r="809" spans="1:5" x14ac:dyDescent="0.15">
      <c r="A809" s="192" t="s">
        <v>929</v>
      </c>
      <c r="D809" s="137" t="s">
        <v>160</v>
      </c>
      <c r="E809" s="138" t="s">
        <v>1141</v>
      </c>
    </row>
    <row r="810" spans="1:5" x14ac:dyDescent="0.15">
      <c r="A810" s="192" t="s">
        <v>930</v>
      </c>
      <c r="D810" s="194" t="s">
        <v>38</v>
      </c>
      <c r="E810" s="195" t="s">
        <v>1142</v>
      </c>
    </row>
    <row r="811" spans="1:5" x14ac:dyDescent="0.15">
      <c r="A811" s="192" t="s">
        <v>931</v>
      </c>
      <c r="D811" s="194" t="s">
        <v>38</v>
      </c>
      <c r="E811" s="195" t="s">
        <v>1142</v>
      </c>
    </row>
    <row r="812" spans="1:5" x14ac:dyDescent="0.15">
      <c r="A812" s="192" t="s">
        <v>932</v>
      </c>
      <c r="D812" s="137" t="s">
        <v>160</v>
      </c>
      <c r="E812" s="204" t="s">
        <v>1144</v>
      </c>
    </row>
    <row r="813" spans="1:5" x14ac:dyDescent="0.15">
      <c r="A813" s="194" t="s">
        <v>1072</v>
      </c>
      <c r="D813" s="194" t="s">
        <v>160</v>
      </c>
      <c r="E813" s="206" t="s">
        <v>1146</v>
      </c>
    </row>
    <row r="814" spans="1:5" x14ac:dyDescent="0.15">
      <c r="A814" s="192" t="s">
        <v>1123</v>
      </c>
      <c r="D814" s="137" t="s">
        <v>160</v>
      </c>
      <c r="E814" s="138" t="s">
        <v>1141</v>
      </c>
    </row>
    <row r="815" spans="1:5" x14ac:dyDescent="0.15">
      <c r="A815" s="192" t="s">
        <v>933</v>
      </c>
      <c r="D815" s="137" t="s">
        <v>160</v>
      </c>
      <c r="E815" s="138" t="s">
        <v>1141</v>
      </c>
    </row>
    <row r="816" spans="1:5" x14ac:dyDescent="0.15">
      <c r="A816" s="192" t="s">
        <v>934</v>
      </c>
      <c r="D816" s="137" t="s">
        <v>160</v>
      </c>
      <c r="E816" s="138" t="s">
        <v>58</v>
      </c>
    </row>
    <row r="817" spans="1:5" x14ac:dyDescent="0.15">
      <c r="A817" s="192" t="s">
        <v>276</v>
      </c>
      <c r="D817" s="137" t="s">
        <v>160</v>
      </c>
      <c r="E817" s="138" t="s">
        <v>58</v>
      </c>
    </row>
    <row r="818" spans="1:5" x14ac:dyDescent="0.15">
      <c r="A818" s="191" t="s">
        <v>935</v>
      </c>
      <c r="D818" s="194" t="s">
        <v>160</v>
      </c>
      <c r="E818" s="204" t="s">
        <v>55</v>
      </c>
    </row>
    <row r="819" spans="1:5" x14ac:dyDescent="0.15">
      <c r="A819" s="191" t="s">
        <v>1371</v>
      </c>
      <c r="D819" s="194" t="s">
        <v>160</v>
      </c>
      <c r="E819" s="195" t="s">
        <v>55</v>
      </c>
    </row>
    <row r="820" spans="1:5" x14ac:dyDescent="0.15">
      <c r="A820" s="191" t="s">
        <v>936</v>
      </c>
      <c r="D820" s="194" t="s">
        <v>160</v>
      </c>
      <c r="E820" s="204" t="s">
        <v>47</v>
      </c>
    </row>
    <row r="821" spans="1:5" x14ac:dyDescent="0.15">
      <c r="A821" s="192" t="s">
        <v>289</v>
      </c>
      <c r="D821" s="137" t="s">
        <v>160</v>
      </c>
      <c r="E821" s="138" t="s">
        <v>1141</v>
      </c>
    </row>
    <row r="822" spans="1:5" x14ac:dyDescent="0.15">
      <c r="A822" s="192" t="s">
        <v>937</v>
      </c>
      <c r="D822" s="137" t="s">
        <v>160</v>
      </c>
      <c r="E822" s="138" t="s">
        <v>1141</v>
      </c>
    </row>
    <row r="823" spans="1:5" x14ac:dyDescent="0.15">
      <c r="A823" s="192" t="s">
        <v>938</v>
      </c>
      <c r="D823" s="137" t="s">
        <v>160</v>
      </c>
      <c r="E823" s="138" t="s">
        <v>1141</v>
      </c>
    </row>
    <row r="824" spans="1:5" x14ac:dyDescent="0.15">
      <c r="A824" s="192" t="s">
        <v>939</v>
      </c>
      <c r="D824" s="137" t="s">
        <v>160</v>
      </c>
      <c r="E824" s="138" t="s">
        <v>1141</v>
      </c>
    </row>
    <row r="825" spans="1:5" x14ac:dyDescent="0.15">
      <c r="A825" s="192" t="s">
        <v>940</v>
      </c>
      <c r="D825" s="137" t="s">
        <v>160</v>
      </c>
      <c r="E825" s="204" t="s">
        <v>1149</v>
      </c>
    </row>
    <row r="826" spans="1:5" x14ac:dyDescent="0.15">
      <c r="A826" s="192" t="s">
        <v>60</v>
      </c>
      <c r="D826" s="194" t="s">
        <v>60</v>
      </c>
      <c r="E826" s="205"/>
    </row>
    <row r="827" spans="1:5" x14ac:dyDescent="0.15">
      <c r="A827" s="192" t="s">
        <v>941</v>
      </c>
      <c r="D827" s="137" t="s">
        <v>160</v>
      </c>
      <c r="E827" s="138" t="s">
        <v>1146</v>
      </c>
    </row>
    <row r="828" spans="1:5" x14ac:dyDescent="0.15">
      <c r="A828" s="192" t="s">
        <v>942</v>
      </c>
      <c r="D828" s="137" t="s">
        <v>60</v>
      </c>
      <c r="E828" s="212"/>
    </row>
    <row r="829" spans="1:5" x14ac:dyDescent="0.15">
      <c r="A829" s="192" t="s">
        <v>943</v>
      </c>
      <c r="D829" s="137" t="s">
        <v>38</v>
      </c>
      <c r="E829" s="205"/>
    </row>
    <row r="830" spans="1:5" x14ac:dyDescent="0.15">
      <c r="A830" s="192" t="s">
        <v>944</v>
      </c>
      <c r="D830" s="137" t="s">
        <v>160</v>
      </c>
      <c r="E830" s="138" t="s">
        <v>1141</v>
      </c>
    </row>
    <row r="831" spans="1:5" x14ac:dyDescent="0.15">
      <c r="A831" s="192" t="s">
        <v>945</v>
      </c>
      <c r="D831" s="137" t="s">
        <v>160</v>
      </c>
      <c r="E831" s="138" t="s">
        <v>1141</v>
      </c>
    </row>
    <row r="832" spans="1:5" x14ac:dyDescent="0.15">
      <c r="A832" s="192" t="s">
        <v>946</v>
      </c>
      <c r="D832" s="137" t="s">
        <v>160</v>
      </c>
      <c r="E832" s="138" t="s">
        <v>1141</v>
      </c>
    </row>
    <row r="833" spans="1:5" x14ac:dyDescent="0.15">
      <c r="A833" s="192" t="s">
        <v>947</v>
      </c>
      <c r="D833" s="137" t="s">
        <v>160</v>
      </c>
      <c r="E833" s="204" t="s">
        <v>55</v>
      </c>
    </row>
    <row r="834" spans="1:5" x14ac:dyDescent="0.15">
      <c r="A834" s="192" t="s">
        <v>948</v>
      </c>
      <c r="D834" s="137" t="s">
        <v>160</v>
      </c>
      <c r="E834" s="138" t="s">
        <v>58</v>
      </c>
    </row>
    <row r="835" spans="1:5" x14ac:dyDescent="0.15">
      <c r="A835" s="192" t="s">
        <v>949</v>
      </c>
      <c r="D835" s="137" t="s">
        <v>38</v>
      </c>
      <c r="E835" s="138" t="s">
        <v>1148</v>
      </c>
    </row>
    <row r="836" spans="1:5" x14ac:dyDescent="0.15">
      <c r="A836" s="192" t="s">
        <v>950</v>
      </c>
      <c r="D836" s="137" t="s">
        <v>41</v>
      </c>
      <c r="E836" s="138" t="s">
        <v>44</v>
      </c>
    </row>
    <row r="837" spans="1:5" x14ac:dyDescent="0.15">
      <c r="A837" s="191" t="s">
        <v>1073</v>
      </c>
      <c r="D837" s="194" t="s">
        <v>160</v>
      </c>
      <c r="E837" s="204" t="s">
        <v>55</v>
      </c>
    </row>
    <row r="838" spans="1:5" x14ac:dyDescent="0.15">
      <c r="A838" s="191" t="s">
        <v>951</v>
      </c>
      <c r="D838" s="194" t="s">
        <v>160</v>
      </c>
      <c r="E838" s="204" t="s">
        <v>1141</v>
      </c>
    </row>
    <row r="839" spans="1:5" x14ac:dyDescent="0.15">
      <c r="A839" s="191" t="s">
        <v>952</v>
      </c>
      <c r="D839" s="194" t="s">
        <v>160</v>
      </c>
      <c r="E839" s="204" t="s">
        <v>1141</v>
      </c>
    </row>
    <row r="840" spans="1:5" x14ac:dyDescent="0.15">
      <c r="A840" s="191" t="s">
        <v>953</v>
      </c>
      <c r="D840" s="194" t="s">
        <v>160</v>
      </c>
      <c r="E840" s="204" t="s">
        <v>47</v>
      </c>
    </row>
    <row r="841" spans="1:5" x14ac:dyDescent="0.15">
      <c r="A841" s="191" t="s">
        <v>954</v>
      </c>
      <c r="D841" s="194" t="s">
        <v>160</v>
      </c>
      <c r="E841" s="204" t="s">
        <v>1141</v>
      </c>
    </row>
    <row r="842" spans="1:5" x14ac:dyDescent="0.15">
      <c r="A842" s="191" t="s">
        <v>955</v>
      </c>
      <c r="D842" s="194" t="s">
        <v>160</v>
      </c>
      <c r="E842" s="204" t="s">
        <v>1141</v>
      </c>
    </row>
    <row r="843" spans="1:5" x14ac:dyDescent="0.15">
      <c r="A843" s="192" t="s">
        <v>956</v>
      </c>
      <c r="D843" s="137" t="s">
        <v>160</v>
      </c>
      <c r="E843" s="138" t="s">
        <v>1141</v>
      </c>
    </row>
    <row r="844" spans="1:5" x14ac:dyDescent="0.15">
      <c r="A844" s="192" t="s">
        <v>1372</v>
      </c>
      <c r="D844" s="137" t="s">
        <v>160</v>
      </c>
      <c r="E844" s="139" t="s">
        <v>1141</v>
      </c>
    </row>
    <row r="845" spans="1:5" x14ac:dyDescent="0.15">
      <c r="A845" s="192" t="s">
        <v>1074</v>
      </c>
      <c r="D845" s="137" t="s">
        <v>160</v>
      </c>
      <c r="E845" s="138" t="s">
        <v>1141</v>
      </c>
    </row>
    <row r="846" spans="1:5" x14ac:dyDescent="0.15">
      <c r="A846" s="192" t="s">
        <v>1373</v>
      </c>
      <c r="D846" s="194" t="s">
        <v>38</v>
      </c>
      <c r="E846" s="195" t="s">
        <v>1142</v>
      </c>
    </row>
    <row r="847" spans="1:5" x14ac:dyDescent="0.15">
      <c r="A847" s="191" t="s">
        <v>1374</v>
      </c>
      <c r="D847" s="194" t="s">
        <v>160</v>
      </c>
      <c r="E847" s="195" t="s">
        <v>47</v>
      </c>
    </row>
    <row r="848" spans="1:5" x14ac:dyDescent="0.15">
      <c r="A848" s="192" t="s">
        <v>957</v>
      </c>
      <c r="D848" s="137" t="s">
        <v>160</v>
      </c>
      <c r="E848" s="138" t="s">
        <v>1141</v>
      </c>
    </row>
    <row r="849" spans="1:5" x14ac:dyDescent="0.15">
      <c r="A849" s="191" t="s">
        <v>958</v>
      </c>
      <c r="D849" s="194" t="s">
        <v>160</v>
      </c>
      <c r="E849" s="204" t="s">
        <v>1141</v>
      </c>
    </row>
    <row r="850" spans="1:5" x14ac:dyDescent="0.15">
      <c r="A850" s="191" t="s">
        <v>959</v>
      </c>
      <c r="D850" s="194" t="s">
        <v>160</v>
      </c>
      <c r="E850" s="204" t="s">
        <v>1141</v>
      </c>
    </row>
    <row r="851" spans="1:5" x14ac:dyDescent="0.15">
      <c r="A851" s="192" t="s">
        <v>1375</v>
      </c>
      <c r="D851" s="194" t="s">
        <v>38</v>
      </c>
      <c r="E851" s="195" t="s">
        <v>1142</v>
      </c>
    </row>
    <row r="852" spans="1:5" x14ac:dyDescent="0.15">
      <c r="A852" s="191" t="s">
        <v>960</v>
      </c>
      <c r="D852" s="194" t="s">
        <v>160</v>
      </c>
      <c r="E852" s="204" t="s">
        <v>1141</v>
      </c>
    </row>
    <row r="853" spans="1:5" x14ac:dyDescent="0.15">
      <c r="A853" s="191" t="s">
        <v>961</v>
      </c>
      <c r="D853" s="194" t="s">
        <v>160</v>
      </c>
      <c r="E853" s="204" t="s">
        <v>55</v>
      </c>
    </row>
    <row r="854" spans="1:5" x14ac:dyDescent="0.15">
      <c r="A854" s="191" t="s">
        <v>962</v>
      </c>
      <c r="D854" s="194" t="s">
        <v>160</v>
      </c>
      <c r="E854" s="204" t="s">
        <v>1141</v>
      </c>
    </row>
    <row r="855" spans="1:5" x14ac:dyDescent="0.15">
      <c r="A855" s="191" t="s">
        <v>963</v>
      </c>
      <c r="D855" s="386" t="s">
        <v>1437</v>
      </c>
      <c r="E855" s="386" t="s">
        <v>1438</v>
      </c>
    </row>
    <row r="856" spans="1:5" x14ac:dyDescent="0.15">
      <c r="A856" s="192" t="s">
        <v>964</v>
      </c>
      <c r="D856" s="137" t="s">
        <v>160</v>
      </c>
      <c r="E856" s="138" t="s">
        <v>1141</v>
      </c>
    </row>
    <row r="857" spans="1:5" x14ac:dyDescent="0.15">
      <c r="A857" s="192" t="s">
        <v>1075</v>
      </c>
      <c r="D857" s="194" t="s">
        <v>160</v>
      </c>
      <c r="E857" s="138" t="s">
        <v>1145</v>
      </c>
    </row>
    <row r="858" spans="1:5" x14ac:dyDescent="0.15">
      <c r="A858" s="191" t="s">
        <v>1376</v>
      </c>
      <c r="D858" s="194" t="s">
        <v>38</v>
      </c>
      <c r="E858" s="195" t="s">
        <v>1142</v>
      </c>
    </row>
    <row r="859" spans="1:5" x14ac:dyDescent="0.15">
      <c r="A859" s="192" t="s">
        <v>965</v>
      </c>
      <c r="D859" s="137" t="s">
        <v>160</v>
      </c>
      <c r="E859" s="138" t="s">
        <v>1141</v>
      </c>
    </row>
    <row r="860" spans="1:5" x14ac:dyDescent="0.15">
      <c r="A860" s="191" t="s">
        <v>966</v>
      </c>
      <c r="D860" s="194" t="s">
        <v>160</v>
      </c>
      <c r="E860" s="204" t="s">
        <v>1141</v>
      </c>
    </row>
    <row r="861" spans="1:5" x14ac:dyDescent="0.15">
      <c r="A861" s="192" t="s">
        <v>967</v>
      </c>
      <c r="D861" s="137" t="s">
        <v>160</v>
      </c>
      <c r="E861" s="138" t="s">
        <v>1141</v>
      </c>
    </row>
    <row r="862" spans="1:5" x14ac:dyDescent="0.15">
      <c r="A862" s="192" t="s">
        <v>968</v>
      </c>
      <c r="D862" s="137" t="s">
        <v>160</v>
      </c>
      <c r="E862" s="138" t="s">
        <v>1141</v>
      </c>
    </row>
    <row r="863" spans="1:5" x14ac:dyDescent="0.15">
      <c r="A863" s="191" t="s">
        <v>969</v>
      </c>
      <c r="D863" s="194" t="s">
        <v>51</v>
      </c>
      <c r="E863" s="204" t="s">
        <v>52</v>
      </c>
    </row>
    <row r="864" spans="1:5" x14ac:dyDescent="0.15">
      <c r="A864" s="192" t="s">
        <v>970</v>
      </c>
      <c r="D864" s="137" t="s">
        <v>160</v>
      </c>
      <c r="E864" s="138" t="s">
        <v>1141</v>
      </c>
    </row>
    <row r="865" spans="1:5" x14ac:dyDescent="0.15">
      <c r="A865" s="192" t="s">
        <v>971</v>
      </c>
      <c r="D865" s="137" t="s">
        <v>1403</v>
      </c>
      <c r="E865" s="138" t="s">
        <v>1398</v>
      </c>
    </row>
    <row r="866" spans="1:5" x14ac:dyDescent="0.15">
      <c r="A866" s="191" t="s">
        <v>972</v>
      </c>
      <c r="D866" s="194" t="s">
        <v>160</v>
      </c>
      <c r="E866" s="204" t="s">
        <v>1141</v>
      </c>
    </row>
    <row r="867" spans="1:5" x14ac:dyDescent="0.15">
      <c r="A867" s="191" t="s">
        <v>1377</v>
      </c>
      <c r="D867" s="194" t="s">
        <v>160</v>
      </c>
      <c r="E867" s="195" t="s">
        <v>1141</v>
      </c>
    </row>
    <row r="868" spans="1:5" x14ac:dyDescent="0.15">
      <c r="A868" s="192" t="s">
        <v>1378</v>
      </c>
      <c r="D868" s="137" t="s">
        <v>160</v>
      </c>
      <c r="E868" s="139" t="s">
        <v>1141</v>
      </c>
    </row>
    <row r="869" spans="1:5" x14ac:dyDescent="0.15">
      <c r="A869" s="192" t="s">
        <v>973</v>
      </c>
      <c r="D869" s="137" t="s">
        <v>160</v>
      </c>
      <c r="E869" s="138" t="s">
        <v>1141</v>
      </c>
    </row>
    <row r="870" spans="1:5" x14ac:dyDescent="0.15">
      <c r="A870" s="191" t="s">
        <v>974</v>
      </c>
      <c r="D870" s="194" t="s">
        <v>160</v>
      </c>
      <c r="E870" s="204" t="s">
        <v>1141</v>
      </c>
    </row>
    <row r="871" spans="1:5" x14ac:dyDescent="0.15">
      <c r="A871" s="191" t="s">
        <v>975</v>
      </c>
      <c r="D871" s="194" t="s">
        <v>160</v>
      </c>
      <c r="E871" s="204" t="s">
        <v>1143</v>
      </c>
    </row>
    <row r="872" spans="1:5" x14ac:dyDescent="0.15">
      <c r="A872" s="191" t="s">
        <v>976</v>
      </c>
      <c r="D872" s="194" t="s">
        <v>160</v>
      </c>
      <c r="E872" s="204" t="s">
        <v>1141</v>
      </c>
    </row>
    <row r="873" spans="1:5" x14ac:dyDescent="0.15">
      <c r="A873" s="191" t="s">
        <v>977</v>
      </c>
      <c r="D873" s="194" t="s">
        <v>160</v>
      </c>
      <c r="E873" s="204" t="s">
        <v>1141</v>
      </c>
    </row>
    <row r="874" spans="1:5" x14ac:dyDescent="0.15">
      <c r="A874" s="192" t="s">
        <v>978</v>
      </c>
      <c r="D874" s="137" t="s">
        <v>160</v>
      </c>
      <c r="E874" s="138" t="s">
        <v>1141</v>
      </c>
    </row>
    <row r="875" spans="1:5" x14ac:dyDescent="0.15">
      <c r="A875" s="192" t="s">
        <v>979</v>
      </c>
      <c r="D875" s="137" t="s">
        <v>160</v>
      </c>
      <c r="E875" s="138" t="s">
        <v>1141</v>
      </c>
    </row>
    <row r="876" spans="1:5" x14ac:dyDescent="0.15">
      <c r="A876" s="192" t="s">
        <v>1379</v>
      </c>
      <c r="D876" s="137" t="s">
        <v>38</v>
      </c>
      <c r="E876" s="139" t="s">
        <v>44</v>
      </c>
    </row>
    <row r="877" spans="1:5" x14ac:dyDescent="0.15">
      <c r="A877" s="191" t="s">
        <v>1140</v>
      </c>
      <c r="D877" s="194" t="s">
        <v>160</v>
      </c>
      <c r="E877" s="204" t="s">
        <v>1141</v>
      </c>
    </row>
    <row r="878" spans="1:5" x14ac:dyDescent="0.15">
      <c r="A878" s="192" t="s">
        <v>980</v>
      </c>
      <c r="D878" s="137" t="s">
        <v>160</v>
      </c>
      <c r="E878" s="204" t="s">
        <v>55</v>
      </c>
    </row>
    <row r="879" spans="1:5" x14ac:dyDescent="0.15">
      <c r="A879" s="191" t="s">
        <v>981</v>
      </c>
      <c r="D879" s="194" t="s">
        <v>160</v>
      </c>
      <c r="E879" s="204" t="s">
        <v>1141</v>
      </c>
    </row>
    <row r="880" spans="1:5" x14ac:dyDescent="0.15">
      <c r="A880" s="192" t="s">
        <v>982</v>
      </c>
      <c r="D880" s="137" t="s">
        <v>38</v>
      </c>
      <c r="E880" s="205"/>
    </row>
    <row r="881" spans="1:5" x14ac:dyDescent="0.15">
      <c r="A881" s="194" t="s">
        <v>983</v>
      </c>
      <c r="D881" s="194" t="s">
        <v>38</v>
      </c>
      <c r="E881" s="204" t="s">
        <v>1150</v>
      </c>
    </row>
    <row r="882" spans="1:5" x14ac:dyDescent="0.15">
      <c r="A882" s="192" t="s">
        <v>913</v>
      </c>
      <c r="D882" s="137" t="s">
        <v>913</v>
      </c>
      <c r="E882" s="138" t="s">
        <v>57</v>
      </c>
    </row>
    <row r="883" spans="1:5" x14ac:dyDescent="0.15">
      <c r="A883" s="192" t="s">
        <v>984</v>
      </c>
      <c r="D883" s="137" t="s">
        <v>160</v>
      </c>
      <c r="E883" s="138" t="s">
        <v>1141</v>
      </c>
    </row>
    <row r="884" spans="1:5" x14ac:dyDescent="0.15">
      <c r="A884" s="192" t="s">
        <v>1380</v>
      </c>
      <c r="D884" s="137" t="s">
        <v>160</v>
      </c>
      <c r="E884" s="138" t="s">
        <v>1141</v>
      </c>
    </row>
    <row r="885" spans="1:5" x14ac:dyDescent="0.15">
      <c r="A885" s="192" t="s">
        <v>1124</v>
      </c>
      <c r="D885" s="137" t="s">
        <v>160</v>
      </c>
      <c r="E885" s="138" t="s">
        <v>1141</v>
      </c>
    </row>
    <row r="886" spans="1:5" x14ac:dyDescent="0.15">
      <c r="A886" s="192" t="s">
        <v>985</v>
      </c>
      <c r="D886" s="137" t="s">
        <v>38</v>
      </c>
      <c r="E886" s="138" t="s">
        <v>1147</v>
      </c>
    </row>
    <row r="887" spans="1:5" x14ac:dyDescent="0.15">
      <c r="A887" s="191" t="s">
        <v>986</v>
      </c>
      <c r="D887" s="194" t="s">
        <v>160</v>
      </c>
      <c r="E887" s="204" t="s">
        <v>47</v>
      </c>
    </row>
    <row r="888" spans="1:5" x14ac:dyDescent="0.15">
      <c r="A888" s="192" t="s">
        <v>987</v>
      </c>
      <c r="D888" s="137" t="s">
        <v>41</v>
      </c>
      <c r="E888" s="138" t="s">
        <v>42</v>
      </c>
    </row>
    <row r="889" spans="1:5" x14ac:dyDescent="0.15">
      <c r="A889" s="194" t="s">
        <v>988</v>
      </c>
      <c r="D889" s="194" t="s">
        <v>60</v>
      </c>
      <c r="E889" s="205"/>
    </row>
    <row r="890" spans="1:5" x14ac:dyDescent="0.15">
      <c r="A890" s="191" t="s">
        <v>989</v>
      </c>
      <c r="D890" s="194" t="s">
        <v>51</v>
      </c>
      <c r="E890" s="204" t="s">
        <v>52</v>
      </c>
    </row>
    <row r="891" spans="1:5" x14ac:dyDescent="0.15">
      <c r="A891" s="191" t="s">
        <v>1076</v>
      </c>
      <c r="D891" s="194" t="s">
        <v>160</v>
      </c>
      <c r="E891" s="204" t="s">
        <v>55</v>
      </c>
    </row>
    <row r="892" spans="1:5" x14ac:dyDescent="0.15">
      <c r="A892" s="191" t="s">
        <v>990</v>
      </c>
      <c r="D892" s="194" t="s">
        <v>38</v>
      </c>
      <c r="E892" s="204" t="s">
        <v>1147</v>
      </c>
    </row>
    <row r="893" spans="1:5" x14ac:dyDescent="0.15">
      <c r="A893" s="191" t="s">
        <v>1077</v>
      </c>
      <c r="D893" s="194" t="s">
        <v>160</v>
      </c>
      <c r="E893" s="204" t="s">
        <v>55</v>
      </c>
    </row>
    <row r="894" spans="1:5" x14ac:dyDescent="0.15">
      <c r="A894" s="191" t="s">
        <v>991</v>
      </c>
      <c r="D894" s="194" t="s">
        <v>160</v>
      </c>
      <c r="E894" s="204" t="s">
        <v>55</v>
      </c>
    </row>
    <row r="895" spans="1:5" x14ac:dyDescent="0.15">
      <c r="A895" s="192" t="s">
        <v>992</v>
      </c>
      <c r="D895" s="137" t="s">
        <v>1394</v>
      </c>
      <c r="E895" s="138" t="s">
        <v>58</v>
      </c>
    </row>
    <row r="896" spans="1:5" x14ac:dyDescent="0.15">
      <c r="A896" s="192" t="s">
        <v>993</v>
      </c>
      <c r="D896" s="137" t="s">
        <v>41</v>
      </c>
      <c r="E896" s="138" t="s">
        <v>44</v>
      </c>
    </row>
    <row r="897" spans="1:5" x14ac:dyDescent="0.15">
      <c r="A897" s="192" t="s">
        <v>994</v>
      </c>
      <c r="D897" s="137" t="s">
        <v>913</v>
      </c>
      <c r="E897" s="138" t="s">
        <v>57</v>
      </c>
    </row>
    <row r="898" spans="1:5" s="125" customFormat="1" x14ac:dyDescent="0.15">
      <c r="A898" s="192" t="s">
        <v>995</v>
      </c>
      <c r="D898" s="208" t="s">
        <v>1395</v>
      </c>
      <c r="E898" s="209" t="s">
        <v>1141</v>
      </c>
    </row>
    <row r="899" spans="1:5" x14ac:dyDescent="0.15">
      <c r="A899" s="192" t="s">
        <v>996</v>
      </c>
      <c r="D899" s="137" t="s">
        <v>160</v>
      </c>
      <c r="E899" s="204" t="s">
        <v>55</v>
      </c>
    </row>
    <row r="900" spans="1:5" x14ac:dyDescent="0.15">
      <c r="A900" s="191" t="s">
        <v>997</v>
      </c>
      <c r="D900" s="194" t="s">
        <v>38</v>
      </c>
      <c r="E900" s="204" t="s">
        <v>1147</v>
      </c>
    </row>
    <row r="901" spans="1:5" x14ac:dyDescent="0.15">
      <c r="A901" s="192" t="s">
        <v>998</v>
      </c>
      <c r="D901" s="137" t="s">
        <v>913</v>
      </c>
      <c r="E901" s="138" t="s">
        <v>57</v>
      </c>
    </row>
    <row r="902" spans="1:5" x14ac:dyDescent="0.15">
      <c r="A902" s="197" t="s">
        <v>999</v>
      </c>
      <c r="D902" s="194" t="s">
        <v>51</v>
      </c>
      <c r="E902" s="204" t="s">
        <v>52</v>
      </c>
    </row>
    <row r="903" spans="1:5" x14ac:dyDescent="0.15">
      <c r="A903" s="198" t="s">
        <v>1000</v>
      </c>
      <c r="D903" s="194" t="s">
        <v>51</v>
      </c>
      <c r="E903" s="204" t="s">
        <v>52</v>
      </c>
    </row>
    <row r="904" spans="1:5" x14ac:dyDescent="0.15">
      <c r="A904" s="192" t="s">
        <v>1001</v>
      </c>
      <c r="D904" s="194" t="s">
        <v>51</v>
      </c>
      <c r="E904" s="204" t="s">
        <v>52</v>
      </c>
    </row>
    <row r="905" spans="1:5" x14ac:dyDescent="0.15">
      <c r="A905" s="192" t="s">
        <v>1381</v>
      </c>
      <c r="D905" s="137" t="s">
        <v>38</v>
      </c>
      <c r="E905" s="195"/>
    </row>
    <row r="906" spans="1:5" x14ac:dyDescent="0.15">
      <c r="A906" s="192" t="s">
        <v>1002</v>
      </c>
      <c r="D906" s="137" t="s">
        <v>38</v>
      </c>
      <c r="E906" s="205"/>
    </row>
    <row r="907" spans="1:5" x14ac:dyDescent="0.15">
      <c r="A907" s="191" t="s">
        <v>1003</v>
      </c>
      <c r="D907" s="194" t="s">
        <v>38</v>
      </c>
      <c r="E907" s="204" t="s">
        <v>1147</v>
      </c>
    </row>
    <row r="908" spans="1:5" x14ac:dyDescent="0.15">
      <c r="A908" s="192" t="s">
        <v>246</v>
      </c>
      <c r="D908" s="137" t="s">
        <v>160</v>
      </c>
      <c r="E908" s="138" t="s">
        <v>49</v>
      </c>
    </row>
    <row r="909" spans="1:5" x14ac:dyDescent="0.15">
      <c r="A909" s="192" t="s">
        <v>1004</v>
      </c>
      <c r="D909" s="137" t="s">
        <v>38</v>
      </c>
      <c r="E909" s="138" t="s">
        <v>1147</v>
      </c>
    </row>
    <row r="910" spans="1:5" x14ac:dyDescent="0.15">
      <c r="A910" s="192" t="s">
        <v>1005</v>
      </c>
      <c r="D910" s="137" t="s">
        <v>160</v>
      </c>
      <c r="E910" s="138" t="s">
        <v>1141</v>
      </c>
    </row>
    <row r="911" spans="1:5" x14ac:dyDescent="0.15">
      <c r="A911" s="192" t="s">
        <v>1006</v>
      </c>
      <c r="D911" s="137" t="s">
        <v>41</v>
      </c>
      <c r="E911" s="138" t="s">
        <v>42</v>
      </c>
    </row>
    <row r="912" spans="1:5" x14ac:dyDescent="0.15">
      <c r="A912" s="192" t="s">
        <v>1007</v>
      </c>
      <c r="D912" s="194" t="s">
        <v>60</v>
      </c>
      <c r="E912" s="205"/>
    </row>
    <row r="913" spans="1:5" x14ac:dyDescent="0.15">
      <c r="A913" s="192" t="s">
        <v>1008</v>
      </c>
      <c r="D913" s="137" t="s">
        <v>160</v>
      </c>
      <c r="E913" s="138" t="s">
        <v>58</v>
      </c>
    </row>
    <row r="914" spans="1:5" x14ac:dyDescent="0.15">
      <c r="A914" s="192" t="s">
        <v>58</v>
      </c>
      <c r="D914" s="137" t="s">
        <v>160</v>
      </c>
      <c r="E914" s="138" t="s">
        <v>58</v>
      </c>
    </row>
    <row r="915" spans="1:5" x14ac:dyDescent="0.15">
      <c r="A915" s="192" t="s">
        <v>1009</v>
      </c>
      <c r="D915" s="137" t="s">
        <v>160</v>
      </c>
      <c r="E915" s="204" t="s">
        <v>55</v>
      </c>
    </row>
    <row r="916" spans="1:5" x14ac:dyDescent="0.15">
      <c r="A916" s="192" t="s">
        <v>1010</v>
      </c>
      <c r="D916" s="137" t="s">
        <v>160</v>
      </c>
      <c r="E916" s="138" t="s">
        <v>1141</v>
      </c>
    </row>
    <row r="917" spans="1:5" x14ac:dyDescent="0.15">
      <c r="A917" s="192" t="s">
        <v>1011</v>
      </c>
      <c r="D917" s="137" t="s">
        <v>160</v>
      </c>
      <c r="E917" s="138" t="s">
        <v>1141</v>
      </c>
    </row>
    <row r="918" spans="1:5" x14ac:dyDescent="0.15">
      <c r="A918" s="192" t="s">
        <v>1382</v>
      </c>
      <c r="D918" s="137" t="s">
        <v>38</v>
      </c>
      <c r="E918" s="139" t="s">
        <v>1147</v>
      </c>
    </row>
    <row r="919" spans="1:5" x14ac:dyDescent="0.15">
      <c r="A919" s="192" t="s">
        <v>1012</v>
      </c>
      <c r="D919" s="137" t="s">
        <v>160</v>
      </c>
      <c r="E919" s="204" t="s">
        <v>55</v>
      </c>
    </row>
    <row r="920" spans="1:5" x14ac:dyDescent="0.15">
      <c r="A920" s="192" t="s">
        <v>1078</v>
      </c>
      <c r="D920" s="137" t="s">
        <v>160</v>
      </c>
      <c r="E920" s="204" t="s">
        <v>55</v>
      </c>
    </row>
    <row r="921" spans="1:5" x14ac:dyDescent="0.15">
      <c r="A921" s="192" t="s">
        <v>1013</v>
      </c>
      <c r="D921" s="137" t="s">
        <v>160</v>
      </c>
      <c r="E921" s="138" t="s">
        <v>1141</v>
      </c>
    </row>
    <row r="922" spans="1:5" x14ac:dyDescent="0.15">
      <c r="A922" s="192" t="s">
        <v>1014</v>
      </c>
      <c r="D922" s="137" t="s">
        <v>38</v>
      </c>
      <c r="E922" s="138" t="s">
        <v>1147</v>
      </c>
    </row>
    <row r="923" spans="1:5" x14ac:dyDescent="0.15">
      <c r="A923" s="192" t="s">
        <v>1015</v>
      </c>
      <c r="D923" s="137" t="s">
        <v>38</v>
      </c>
      <c r="E923" s="138" t="s">
        <v>1147</v>
      </c>
    </row>
    <row r="924" spans="1:5" x14ac:dyDescent="0.15">
      <c r="A924" s="192" t="s">
        <v>1016</v>
      </c>
      <c r="D924" s="137" t="s">
        <v>160</v>
      </c>
      <c r="E924" s="138" t="s">
        <v>1141</v>
      </c>
    </row>
    <row r="925" spans="1:5" x14ac:dyDescent="0.15">
      <c r="A925" s="192" t="s">
        <v>1017</v>
      </c>
      <c r="D925" s="137" t="s">
        <v>160</v>
      </c>
      <c r="E925" s="204" t="s">
        <v>1149</v>
      </c>
    </row>
    <row r="926" spans="1:5" x14ac:dyDescent="0.15">
      <c r="A926" s="191" t="s">
        <v>1018</v>
      </c>
      <c r="D926" s="194" t="s">
        <v>160</v>
      </c>
      <c r="E926" s="204" t="s">
        <v>1149</v>
      </c>
    </row>
    <row r="927" spans="1:5" x14ac:dyDescent="0.15">
      <c r="A927" s="192" t="s">
        <v>1019</v>
      </c>
      <c r="D927" s="137" t="s">
        <v>160</v>
      </c>
      <c r="E927" s="204" t="s">
        <v>1149</v>
      </c>
    </row>
    <row r="928" spans="1:5" x14ac:dyDescent="0.15">
      <c r="A928" s="192" t="s">
        <v>1020</v>
      </c>
      <c r="D928" s="137" t="s">
        <v>160</v>
      </c>
      <c r="E928" s="138" t="s">
        <v>1145</v>
      </c>
    </row>
    <row r="929" spans="1:5" x14ac:dyDescent="0.15">
      <c r="A929" s="191" t="s">
        <v>1021</v>
      </c>
      <c r="D929" s="194" t="s">
        <v>160</v>
      </c>
      <c r="E929" s="204" t="s">
        <v>1149</v>
      </c>
    </row>
    <row r="930" spans="1:5" x14ac:dyDescent="0.15">
      <c r="A930" s="192" t="s">
        <v>1022</v>
      </c>
      <c r="D930" s="137" t="s">
        <v>160</v>
      </c>
      <c r="E930" s="204" t="s">
        <v>1149</v>
      </c>
    </row>
    <row r="931" spans="1:5" x14ac:dyDescent="0.15">
      <c r="A931" s="192" t="s">
        <v>1023</v>
      </c>
      <c r="D931" s="137" t="s">
        <v>160</v>
      </c>
      <c r="E931" s="138" t="s">
        <v>1141</v>
      </c>
    </row>
    <row r="932" spans="1:5" x14ac:dyDescent="0.15">
      <c r="A932" s="191" t="s">
        <v>1079</v>
      </c>
      <c r="D932" s="194" t="s">
        <v>160</v>
      </c>
      <c r="E932" s="204" t="s">
        <v>55</v>
      </c>
    </row>
    <row r="933" spans="1:5" x14ac:dyDescent="0.15">
      <c r="A933" s="191" t="s">
        <v>1080</v>
      </c>
      <c r="D933" s="194" t="s">
        <v>160</v>
      </c>
      <c r="E933" s="204" t="s">
        <v>1141</v>
      </c>
    </row>
    <row r="934" spans="1:5" x14ac:dyDescent="0.15">
      <c r="A934" s="191" t="s">
        <v>1081</v>
      </c>
      <c r="D934" s="194" t="s">
        <v>160</v>
      </c>
      <c r="E934" s="204" t="s">
        <v>1141</v>
      </c>
    </row>
    <row r="935" spans="1:5" x14ac:dyDescent="0.15">
      <c r="A935" s="191" t="s">
        <v>1082</v>
      </c>
      <c r="D935" s="194" t="s">
        <v>160</v>
      </c>
      <c r="E935" s="204" t="s">
        <v>1141</v>
      </c>
    </row>
    <row r="936" spans="1:5" x14ac:dyDescent="0.15">
      <c r="A936" s="191" t="s">
        <v>1083</v>
      </c>
      <c r="D936" s="194" t="s">
        <v>160</v>
      </c>
      <c r="E936" s="204" t="s">
        <v>1141</v>
      </c>
    </row>
    <row r="937" spans="1:5" x14ac:dyDescent="0.15">
      <c r="A937" s="191" t="s">
        <v>1084</v>
      </c>
      <c r="D937" s="194" t="s">
        <v>160</v>
      </c>
      <c r="E937" s="204" t="s">
        <v>1141</v>
      </c>
    </row>
    <row r="938" spans="1:5" x14ac:dyDescent="0.15">
      <c r="A938" s="192" t="s">
        <v>1025</v>
      </c>
      <c r="D938" s="137" t="s">
        <v>160</v>
      </c>
      <c r="E938" s="204" t="s">
        <v>47</v>
      </c>
    </row>
    <row r="939" spans="1:5" x14ac:dyDescent="0.15">
      <c r="A939" s="194" t="s">
        <v>1085</v>
      </c>
      <c r="D939" s="194" t="s">
        <v>160</v>
      </c>
      <c r="E939" s="204" t="s">
        <v>1141</v>
      </c>
    </row>
    <row r="940" spans="1:5" x14ac:dyDescent="0.15">
      <c r="A940" s="192" t="s">
        <v>1026</v>
      </c>
      <c r="D940" s="140" t="s">
        <v>160</v>
      </c>
      <c r="E940" s="204" t="s">
        <v>55</v>
      </c>
    </row>
    <row r="941" spans="1:5" x14ac:dyDescent="0.15">
      <c r="A941" s="192" t="s">
        <v>1027</v>
      </c>
      <c r="D941" s="140" t="s">
        <v>160</v>
      </c>
      <c r="E941" s="204" t="s">
        <v>47</v>
      </c>
    </row>
    <row r="942" spans="1:5" x14ac:dyDescent="0.15">
      <c r="A942" s="192" t="s">
        <v>1028</v>
      </c>
      <c r="D942" s="140" t="s">
        <v>160</v>
      </c>
      <c r="E942" s="138" t="s">
        <v>1141</v>
      </c>
    </row>
    <row r="943" spans="1:5" x14ac:dyDescent="0.15">
      <c r="A943" s="192" t="s">
        <v>1029</v>
      </c>
      <c r="D943" s="140" t="s">
        <v>160</v>
      </c>
      <c r="E943" s="204" t="s">
        <v>1143</v>
      </c>
    </row>
    <row r="944" spans="1:5" x14ac:dyDescent="0.15">
      <c r="A944" s="192" t="s">
        <v>1030</v>
      </c>
      <c r="D944" s="140" t="s">
        <v>160</v>
      </c>
      <c r="E944" s="204" t="s">
        <v>1143</v>
      </c>
    </row>
    <row r="945" spans="1:5" x14ac:dyDescent="0.15">
      <c r="A945" s="194" t="s">
        <v>55</v>
      </c>
      <c r="D945" s="201" t="s">
        <v>160</v>
      </c>
      <c r="E945" s="206" t="s">
        <v>1141</v>
      </c>
    </row>
    <row r="946" spans="1:5" x14ac:dyDescent="0.15">
      <c r="A946" s="192" t="s">
        <v>1031</v>
      </c>
      <c r="D946" s="140" t="s">
        <v>38</v>
      </c>
      <c r="E946" s="138" t="s">
        <v>1150</v>
      </c>
    </row>
    <row r="947" spans="1:5" x14ac:dyDescent="0.15">
      <c r="A947" s="192" t="s">
        <v>1032</v>
      </c>
      <c r="D947" s="140" t="s">
        <v>38</v>
      </c>
      <c r="E947" s="205"/>
    </row>
    <row r="948" spans="1:5" x14ac:dyDescent="0.15">
      <c r="A948" s="192" t="s">
        <v>1033</v>
      </c>
      <c r="D948" s="140" t="s">
        <v>913</v>
      </c>
      <c r="E948" s="138" t="s">
        <v>57</v>
      </c>
    </row>
    <row r="949" spans="1:5" x14ac:dyDescent="0.15">
      <c r="A949" s="192" t="s">
        <v>1034</v>
      </c>
      <c r="D949" s="140" t="s">
        <v>160</v>
      </c>
      <c r="E949" s="204" t="s">
        <v>55</v>
      </c>
    </row>
    <row r="950" spans="1:5" x14ac:dyDescent="0.15">
      <c r="A950" s="197" t="s">
        <v>1035</v>
      </c>
      <c r="D950" s="387" t="s">
        <v>38</v>
      </c>
      <c r="E950" s="388"/>
    </row>
    <row r="951" spans="1:5" x14ac:dyDescent="0.15">
      <c r="A951" s="386" t="s">
        <v>1443</v>
      </c>
      <c r="B951" s="178"/>
      <c r="C951" s="178"/>
      <c r="D951" s="386" t="s">
        <v>38</v>
      </c>
      <c r="E951" s="386" t="s">
        <v>1435</v>
      </c>
    </row>
    <row r="952" spans="1:5" x14ac:dyDescent="0.15">
      <c r="A952" s="386" t="s">
        <v>1444</v>
      </c>
      <c r="B952" s="178"/>
      <c r="C952" s="178"/>
      <c r="D952" s="386" t="s">
        <v>38</v>
      </c>
      <c r="E952" s="386" t="s">
        <v>1435</v>
      </c>
    </row>
    <row r="953" spans="1:5" x14ac:dyDescent="0.15">
      <c r="A953" s="386" t="s">
        <v>1445</v>
      </c>
      <c r="B953" s="178"/>
      <c r="C953" s="178"/>
      <c r="D953" s="386" t="s">
        <v>160</v>
      </c>
      <c r="E953" s="386" t="s">
        <v>1436</v>
      </c>
    </row>
    <row r="954" spans="1:5" x14ac:dyDescent="0.15">
      <c r="A954" s="386" t="s">
        <v>1446</v>
      </c>
      <c r="B954" s="178"/>
      <c r="C954" s="178"/>
      <c r="D954" s="386" t="s">
        <v>160</v>
      </c>
      <c r="E954" s="386" t="s">
        <v>47</v>
      </c>
    </row>
    <row r="955" spans="1:5" x14ac:dyDescent="0.15">
      <c r="A955" s="386" t="s">
        <v>1447</v>
      </c>
      <c r="B955" s="178"/>
      <c r="C955" s="178"/>
      <c r="D955" s="386" t="s">
        <v>51</v>
      </c>
      <c r="E955" s="386" t="s">
        <v>52</v>
      </c>
    </row>
    <row r="956" spans="1:5" x14ac:dyDescent="0.15">
      <c r="A956" s="386" t="s">
        <v>1448</v>
      </c>
      <c r="B956" s="178"/>
      <c r="C956" s="178"/>
      <c r="D956" s="386" t="s">
        <v>51</v>
      </c>
      <c r="E956" s="386" t="s">
        <v>52</v>
      </c>
    </row>
    <row r="957" spans="1:5" x14ac:dyDescent="0.15">
      <c r="A957" s="386" t="s">
        <v>1449</v>
      </c>
      <c r="B957" s="178"/>
      <c r="C957" s="178"/>
      <c r="D957" s="386" t="s">
        <v>160</v>
      </c>
      <c r="E957" s="386" t="s">
        <v>55</v>
      </c>
    </row>
    <row r="958" spans="1:5" x14ac:dyDescent="0.15">
      <c r="A958" s="386" t="s">
        <v>1450</v>
      </c>
      <c r="B958" s="178"/>
      <c r="C958" s="178"/>
      <c r="D958" s="386" t="s">
        <v>160</v>
      </c>
      <c r="E958" s="386" t="s">
        <v>55</v>
      </c>
    </row>
    <row r="959" spans="1:5" x14ac:dyDescent="0.15">
      <c r="A959" s="386" t="s">
        <v>1451</v>
      </c>
      <c r="B959" s="178"/>
      <c r="C959" s="178"/>
      <c r="D959" s="386" t="s">
        <v>160</v>
      </c>
      <c r="E959" s="386" t="s">
        <v>55</v>
      </c>
    </row>
    <row r="960" spans="1:5" x14ac:dyDescent="0.15">
      <c r="A960" s="386" t="s">
        <v>1452</v>
      </c>
      <c r="B960" s="178"/>
      <c r="C960" s="178"/>
      <c r="D960" s="386" t="s">
        <v>1437</v>
      </c>
      <c r="E960" s="386" t="s">
        <v>1438</v>
      </c>
    </row>
    <row r="961" spans="1:5" x14ac:dyDescent="0.15">
      <c r="A961" s="386" t="s">
        <v>1453</v>
      </c>
      <c r="B961" s="178"/>
      <c r="C961" s="178"/>
      <c r="D961" s="386" t="s">
        <v>1437</v>
      </c>
      <c r="E961" s="386" t="s">
        <v>1438</v>
      </c>
    </row>
    <row r="962" spans="1:5" x14ac:dyDescent="0.15">
      <c r="A962" s="386" t="s">
        <v>1454</v>
      </c>
      <c r="B962" s="178"/>
      <c r="C962" s="178"/>
      <c r="D962" s="386" t="s">
        <v>160</v>
      </c>
      <c r="E962" s="386" t="s">
        <v>1461</v>
      </c>
    </row>
    <row r="963" spans="1:5" x14ac:dyDescent="0.15">
      <c r="A963" s="386" t="s">
        <v>1455</v>
      </c>
      <c r="B963" s="178"/>
      <c r="C963" s="178"/>
      <c r="D963" s="386" t="s">
        <v>160</v>
      </c>
      <c r="E963" s="386" t="s">
        <v>1461</v>
      </c>
    </row>
    <row r="964" spans="1:5" x14ac:dyDescent="0.15">
      <c r="A964" s="386" t="s">
        <v>1456</v>
      </c>
      <c r="B964" s="178"/>
      <c r="C964" s="178"/>
      <c r="D964" s="386" t="s">
        <v>160</v>
      </c>
      <c r="E964" s="386" t="s">
        <v>1461</v>
      </c>
    </row>
    <row r="965" spans="1:5" x14ac:dyDescent="0.15">
      <c r="A965" s="386" t="s">
        <v>1457</v>
      </c>
      <c r="B965" s="178"/>
      <c r="C965" s="178"/>
      <c r="D965" s="386" t="s">
        <v>160</v>
      </c>
      <c r="E965" s="386" t="s">
        <v>1461</v>
      </c>
    </row>
    <row r="966" spans="1:5" x14ac:dyDescent="0.15">
      <c r="A966" s="386" t="s">
        <v>1458</v>
      </c>
      <c r="B966" s="178"/>
      <c r="C966" s="178"/>
      <c r="D966" s="386" t="s">
        <v>160</v>
      </c>
      <c r="E966" s="386" t="s">
        <v>1461</v>
      </c>
    </row>
    <row r="967" spans="1:5" x14ac:dyDescent="0.15">
      <c r="A967" s="386" t="s">
        <v>1459</v>
      </c>
      <c r="B967" s="178"/>
      <c r="C967" s="178"/>
      <c r="D967" s="386" t="s">
        <v>160</v>
      </c>
      <c r="E967" s="386" t="s">
        <v>1461</v>
      </c>
    </row>
    <row r="968" spans="1:5" x14ac:dyDescent="0.15">
      <c r="A968" s="386" t="s">
        <v>1439</v>
      </c>
      <c r="B968" s="178"/>
      <c r="C968" s="178"/>
      <c r="D968" s="386" t="s">
        <v>160</v>
      </c>
      <c r="E968" s="386" t="s">
        <v>1461</v>
      </c>
    </row>
    <row r="969" spans="1:5" x14ac:dyDescent="0.15">
      <c r="A969" s="386" t="s">
        <v>1460</v>
      </c>
      <c r="B969" s="178"/>
      <c r="C969" s="178"/>
      <c r="D969" s="386" t="s">
        <v>1437</v>
      </c>
      <c r="E969" s="386" t="s">
        <v>1440</v>
      </c>
    </row>
    <row r="970" spans="1:5" x14ac:dyDescent="0.15">
      <c r="A970" s="386" t="s">
        <v>1441</v>
      </c>
      <c r="B970" s="178"/>
      <c r="C970" s="178"/>
      <c r="D970" s="386" t="s">
        <v>160</v>
      </c>
      <c r="E970" s="386" t="s">
        <v>1440</v>
      </c>
    </row>
    <row r="971" spans="1:5" x14ac:dyDescent="0.15">
      <c r="A971" s="386" t="s">
        <v>1442</v>
      </c>
      <c r="B971" s="178"/>
      <c r="C971" s="178"/>
      <c r="D971" s="386" t="s">
        <v>160</v>
      </c>
      <c r="E971" s="386" t="s">
        <v>1440</v>
      </c>
    </row>
    <row r="972" spans="1:5" x14ac:dyDescent="0.15">
      <c r="A972" s="389" t="s">
        <v>1462</v>
      </c>
      <c r="B972" s="390"/>
      <c r="C972" s="390"/>
      <c r="D972" s="391" t="s">
        <v>160</v>
      </c>
      <c r="E972" s="214" t="s">
        <v>1141</v>
      </c>
    </row>
    <row r="973" spans="1:5" x14ac:dyDescent="0.15">
      <c r="A973" s="389" t="s">
        <v>1463</v>
      </c>
      <c r="B973" s="390"/>
      <c r="C973" s="390"/>
      <c r="D973" s="391" t="s">
        <v>38</v>
      </c>
      <c r="E973" s="214" t="s">
        <v>1147</v>
      </c>
    </row>
    <row r="974" spans="1:5" s="171" customFormat="1" x14ac:dyDescent="0.15">
      <c r="A974" s="192" t="s">
        <v>1542</v>
      </c>
      <c r="D974" s="140" t="s">
        <v>38</v>
      </c>
      <c r="E974" s="138" t="s">
        <v>1142</v>
      </c>
    </row>
    <row r="975" spans="1:5" x14ac:dyDescent="0.15">
      <c r="A975" s="171"/>
      <c r="D975" s="171"/>
      <c r="E975" s="171"/>
    </row>
    <row r="976" spans="1:5" x14ac:dyDescent="0.15">
      <c r="A976" s="171"/>
      <c r="D976" s="171"/>
      <c r="E976" s="171"/>
    </row>
    <row r="977" spans="1:5" x14ac:dyDescent="0.15">
      <c r="A977" s="171"/>
      <c r="D977" s="171"/>
      <c r="E977" s="171"/>
    </row>
    <row r="978" spans="1:5" x14ac:dyDescent="0.15">
      <c r="A978" s="171"/>
      <c r="D978" s="171"/>
      <c r="E978" s="171"/>
    </row>
    <row r="979" spans="1:5" x14ac:dyDescent="0.15">
      <c r="A979" s="171"/>
      <c r="D979" s="171"/>
      <c r="E979" s="171"/>
    </row>
    <row r="980" spans="1:5" x14ac:dyDescent="0.15">
      <c r="A980" s="171"/>
      <c r="D980" s="171"/>
      <c r="E980" s="171"/>
    </row>
    <row r="981" spans="1:5" x14ac:dyDescent="0.15">
      <c r="A981" s="171"/>
      <c r="D981" s="171"/>
      <c r="E981" s="171"/>
    </row>
    <row r="982" spans="1:5" x14ac:dyDescent="0.15">
      <c r="A982" s="171"/>
      <c r="D982" s="171"/>
      <c r="E982" s="171"/>
    </row>
    <row r="983" spans="1:5" x14ac:dyDescent="0.15">
      <c r="A983" s="171"/>
      <c r="D983" s="171"/>
      <c r="E983" s="171"/>
    </row>
    <row r="984" spans="1:5" x14ac:dyDescent="0.15">
      <c r="A984" s="171"/>
      <c r="D984" s="171"/>
      <c r="E984" s="171"/>
    </row>
    <row r="985" spans="1:5" x14ac:dyDescent="0.15">
      <c r="A985" s="171"/>
      <c r="D985" s="171"/>
      <c r="E985" s="171"/>
    </row>
    <row r="986" spans="1:5" x14ac:dyDescent="0.15">
      <c r="A986" s="171"/>
      <c r="D986" s="171"/>
      <c r="E986" s="171"/>
    </row>
    <row r="987" spans="1:5" x14ac:dyDescent="0.15">
      <c r="A987" s="171"/>
      <c r="D987" s="171"/>
      <c r="E987" s="171"/>
    </row>
    <row r="988" spans="1:5" x14ac:dyDescent="0.15">
      <c r="A988" s="171"/>
      <c r="D988" s="171"/>
      <c r="E988" s="171"/>
    </row>
    <row r="989" spans="1:5" x14ac:dyDescent="0.15">
      <c r="A989" s="171"/>
      <c r="D989" s="171"/>
      <c r="E989" s="171"/>
    </row>
    <row r="990" spans="1:5" x14ac:dyDescent="0.15">
      <c r="A990" s="171"/>
      <c r="D990" s="171"/>
      <c r="E990" s="171"/>
    </row>
    <row r="991" spans="1:5" x14ac:dyDescent="0.15">
      <c r="A991" s="171"/>
      <c r="D991" s="171"/>
      <c r="E991" s="171"/>
    </row>
    <row r="992" spans="1:5" x14ac:dyDescent="0.15">
      <c r="A992" s="171"/>
      <c r="D992" s="171"/>
      <c r="E992" s="171"/>
    </row>
    <row r="993" spans="1:5" x14ac:dyDescent="0.15">
      <c r="A993" s="171"/>
      <c r="D993" s="171"/>
      <c r="E993" s="171"/>
    </row>
    <row r="994" spans="1:5" x14ac:dyDescent="0.15">
      <c r="A994" s="171"/>
      <c r="D994" s="171"/>
      <c r="E994" s="171"/>
    </row>
    <row r="995" spans="1:5" x14ac:dyDescent="0.15">
      <c r="A995" s="171"/>
      <c r="D995" s="171"/>
      <c r="E995" s="171"/>
    </row>
    <row r="996" spans="1:5" x14ac:dyDescent="0.15">
      <c r="A996" s="171"/>
      <c r="D996" s="171"/>
      <c r="E996" s="171"/>
    </row>
    <row r="997" spans="1:5" x14ac:dyDescent="0.15">
      <c r="A997" s="171"/>
      <c r="D997" s="171"/>
      <c r="E997" s="171"/>
    </row>
    <row r="998" spans="1:5" x14ac:dyDescent="0.15">
      <c r="A998" s="171"/>
      <c r="D998" s="171"/>
      <c r="E998" s="171"/>
    </row>
    <row r="999" spans="1:5" x14ac:dyDescent="0.15">
      <c r="A999" s="171"/>
      <c r="D999" s="171"/>
      <c r="E999" s="171"/>
    </row>
    <row r="1000" spans="1:5" x14ac:dyDescent="0.15">
      <c r="A1000" s="171"/>
      <c r="D1000" s="171"/>
      <c r="E1000" s="171"/>
    </row>
    <row r="1001" spans="1:5" x14ac:dyDescent="0.15">
      <c r="A1001" s="171"/>
      <c r="D1001" s="171"/>
      <c r="E1001" s="171"/>
    </row>
    <row r="1002" spans="1:5" x14ac:dyDescent="0.15">
      <c r="A1002" s="171"/>
      <c r="D1002" s="171"/>
      <c r="E1002" s="171"/>
    </row>
    <row r="1003" spans="1:5" x14ac:dyDescent="0.15">
      <c r="A1003" s="171"/>
      <c r="D1003" s="171"/>
      <c r="E1003" s="171"/>
    </row>
    <row r="1004" spans="1:5" x14ac:dyDescent="0.15">
      <c r="A1004" s="171"/>
      <c r="D1004" s="171"/>
      <c r="E1004" s="171"/>
    </row>
    <row r="1005" spans="1:5" x14ac:dyDescent="0.15">
      <c r="A1005" s="171"/>
      <c r="D1005" s="171"/>
      <c r="E1005" s="171"/>
    </row>
    <row r="1006" spans="1:5" x14ac:dyDescent="0.15">
      <c r="A1006" s="171"/>
      <c r="D1006" s="171"/>
      <c r="E1006" s="171"/>
    </row>
    <row r="1007" spans="1:5" x14ac:dyDescent="0.15">
      <c r="A1007" s="171"/>
      <c r="D1007" s="171"/>
      <c r="E1007" s="171"/>
    </row>
    <row r="1008" spans="1:5" x14ac:dyDescent="0.15">
      <c r="A1008" s="171"/>
      <c r="D1008" s="171"/>
      <c r="E1008" s="171"/>
    </row>
    <row r="1009" spans="1:5" x14ac:dyDescent="0.15">
      <c r="A1009" s="171"/>
      <c r="D1009" s="171"/>
      <c r="E1009" s="171"/>
    </row>
    <row r="1010" spans="1:5" x14ac:dyDescent="0.15">
      <c r="A1010" s="171"/>
      <c r="D1010" s="171"/>
      <c r="E1010" s="171"/>
    </row>
    <row r="1011" spans="1:5" x14ac:dyDescent="0.15">
      <c r="A1011" s="171"/>
      <c r="D1011" s="171"/>
      <c r="E1011" s="171"/>
    </row>
    <row r="1012" spans="1:5" x14ac:dyDescent="0.15">
      <c r="A1012" s="171"/>
      <c r="D1012" s="171"/>
      <c r="E1012" s="171"/>
    </row>
    <row r="1013" spans="1:5" x14ac:dyDescent="0.15">
      <c r="A1013" s="171"/>
      <c r="D1013" s="171"/>
      <c r="E1013" s="171"/>
    </row>
    <row r="1014" spans="1:5" x14ac:dyDescent="0.15">
      <c r="A1014" s="171"/>
      <c r="D1014" s="171"/>
      <c r="E1014" s="171"/>
    </row>
    <row r="1015" spans="1:5" x14ac:dyDescent="0.15">
      <c r="A1015" s="171"/>
      <c r="D1015" s="171"/>
      <c r="E1015" s="171"/>
    </row>
    <row r="1016" spans="1:5" x14ac:dyDescent="0.15">
      <c r="A1016" s="171"/>
      <c r="D1016" s="171"/>
      <c r="E1016" s="171"/>
    </row>
    <row r="1017" spans="1:5" x14ac:dyDescent="0.15">
      <c r="A1017" s="171"/>
      <c r="D1017" s="171"/>
      <c r="E1017" s="171"/>
    </row>
    <row r="1018" spans="1:5" x14ac:dyDescent="0.15">
      <c r="A1018" s="171"/>
      <c r="D1018" s="171"/>
      <c r="E1018" s="171"/>
    </row>
    <row r="1019" spans="1:5" x14ac:dyDescent="0.15">
      <c r="A1019" s="171"/>
      <c r="D1019" s="171"/>
      <c r="E1019" s="171"/>
    </row>
    <row r="1020" spans="1:5" x14ac:dyDescent="0.15">
      <c r="A1020" s="171"/>
      <c r="D1020" s="171"/>
      <c r="E1020" s="171"/>
    </row>
    <row r="1021" spans="1:5" x14ac:dyDescent="0.15">
      <c r="A1021" s="171"/>
      <c r="D1021" s="171"/>
      <c r="E1021" s="171"/>
    </row>
    <row r="1022" spans="1:5" x14ac:dyDescent="0.15">
      <c r="A1022" s="171"/>
      <c r="D1022" s="171"/>
      <c r="E1022" s="171"/>
    </row>
    <row r="1023" spans="1:5" x14ac:dyDescent="0.15">
      <c r="A1023" s="171"/>
      <c r="D1023" s="171"/>
      <c r="E1023" s="171"/>
    </row>
    <row r="1024" spans="1:5" x14ac:dyDescent="0.15">
      <c r="A1024" s="171"/>
      <c r="D1024" s="171"/>
      <c r="E1024" s="171"/>
    </row>
    <row r="1025" spans="1:5" x14ac:dyDescent="0.15">
      <c r="A1025" s="171"/>
      <c r="D1025" s="171"/>
      <c r="E1025" s="171"/>
    </row>
    <row r="1026" spans="1:5" x14ac:dyDescent="0.15">
      <c r="A1026" s="171"/>
      <c r="D1026" s="171"/>
      <c r="E1026" s="171"/>
    </row>
    <row r="1027" spans="1:5" x14ac:dyDescent="0.15">
      <c r="A1027" s="171"/>
      <c r="D1027" s="171"/>
      <c r="E1027" s="171"/>
    </row>
    <row r="1028" spans="1:5" x14ac:dyDescent="0.15">
      <c r="A1028" s="171"/>
      <c r="D1028" s="171"/>
      <c r="E1028" s="171"/>
    </row>
    <row r="1029" spans="1:5" x14ac:dyDescent="0.15">
      <c r="A1029" s="171"/>
      <c r="D1029" s="171"/>
      <c r="E1029" s="171"/>
    </row>
    <row r="1030" spans="1:5" x14ac:dyDescent="0.15">
      <c r="A1030" s="171"/>
      <c r="D1030" s="171"/>
      <c r="E1030" s="171"/>
    </row>
    <row r="1031" spans="1:5" x14ac:dyDescent="0.15">
      <c r="A1031" s="171"/>
      <c r="D1031" s="171"/>
      <c r="E1031" s="171"/>
    </row>
    <row r="1032" spans="1:5" x14ac:dyDescent="0.15">
      <c r="A1032" s="171"/>
      <c r="D1032" s="171"/>
      <c r="E1032" s="171"/>
    </row>
    <row r="1033" spans="1:5" x14ac:dyDescent="0.15">
      <c r="A1033" s="171"/>
      <c r="D1033" s="171"/>
      <c r="E1033" s="171"/>
    </row>
    <row r="1034" spans="1:5" x14ac:dyDescent="0.15">
      <c r="A1034" s="171"/>
      <c r="D1034" s="171"/>
      <c r="E1034" s="171"/>
    </row>
    <row r="1035" spans="1:5" x14ac:dyDescent="0.15">
      <c r="A1035" s="171"/>
      <c r="D1035" s="171"/>
      <c r="E1035" s="171"/>
    </row>
    <row r="1036" spans="1:5" x14ac:dyDescent="0.15">
      <c r="A1036" s="171"/>
      <c r="D1036" s="171"/>
      <c r="E1036" s="171"/>
    </row>
    <row r="1037" spans="1:5" x14ac:dyDescent="0.15">
      <c r="A1037" s="171"/>
      <c r="D1037" s="171"/>
      <c r="E1037" s="171"/>
    </row>
    <row r="1038" spans="1:5" x14ac:dyDescent="0.15">
      <c r="A1038" s="171"/>
      <c r="D1038" s="171"/>
      <c r="E1038" s="171"/>
    </row>
    <row r="1039" spans="1:5" x14ac:dyDescent="0.15">
      <c r="A1039" s="171"/>
      <c r="D1039" s="171"/>
      <c r="E1039" s="171"/>
    </row>
    <row r="1040" spans="1:5" x14ac:dyDescent="0.15">
      <c r="A1040" s="171"/>
      <c r="D1040" s="171"/>
      <c r="E1040" s="171"/>
    </row>
    <row r="1041" spans="1:5" x14ac:dyDescent="0.15">
      <c r="A1041" s="171"/>
      <c r="D1041" s="171"/>
      <c r="E1041" s="171"/>
    </row>
    <row r="1042" spans="1:5" x14ac:dyDescent="0.15">
      <c r="A1042" s="171"/>
      <c r="D1042" s="171"/>
      <c r="E1042" s="171"/>
    </row>
    <row r="1043" spans="1:5" x14ac:dyDescent="0.15">
      <c r="A1043" s="171"/>
      <c r="D1043" s="171"/>
      <c r="E1043" s="171"/>
    </row>
    <row r="1044" spans="1:5" x14ac:dyDescent="0.15">
      <c r="A1044" s="171"/>
      <c r="D1044" s="171"/>
      <c r="E1044" s="171"/>
    </row>
    <row r="1045" spans="1:5" x14ac:dyDescent="0.15">
      <c r="A1045" s="171"/>
      <c r="D1045" s="171"/>
      <c r="E1045" s="171"/>
    </row>
    <row r="1046" spans="1:5" x14ac:dyDescent="0.15">
      <c r="A1046" s="171"/>
      <c r="D1046" s="171"/>
      <c r="E1046" s="171"/>
    </row>
    <row r="1047" spans="1:5" x14ac:dyDescent="0.15">
      <c r="A1047" s="171"/>
      <c r="D1047" s="171"/>
      <c r="E1047" s="171"/>
    </row>
    <row r="1048" spans="1:5" x14ac:dyDescent="0.15">
      <c r="A1048" s="171"/>
      <c r="D1048" s="171"/>
      <c r="E1048" s="171"/>
    </row>
    <row r="1049" spans="1:5" x14ac:dyDescent="0.15">
      <c r="A1049" s="171"/>
      <c r="D1049" s="171"/>
      <c r="E1049" s="171"/>
    </row>
    <row r="1050" spans="1:5" x14ac:dyDescent="0.15">
      <c r="A1050" s="171"/>
      <c r="D1050" s="171"/>
      <c r="E1050" s="171"/>
    </row>
    <row r="1051" spans="1:5" x14ac:dyDescent="0.15">
      <c r="A1051" s="171"/>
      <c r="D1051" s="171"/>
      <c r="E1051" s="171"/>
    </row>
    <row r="1052" spans="1:5" x14ac:dyDescent="0.15">
      <c r="A1052" s="171"/>
      <c r="D1052" s="171"/>
      <c r="E1052" s="171"/>
    </row>
    <row r="1053" spans="1:5" x14ac:dyDescent="0.15">
      <c r="A1053" s="171"/>
      <c r="D1053" s="171"/>
      <c r="E1053" s="171"/>
    </row>
    <row r="1054" spans="1:5" x14ac:dyDescent="0.15">
      <c r="A1054" s="171"/>
      <c r="D1054" s="171"/>
      <c r="E1054" s="171"/>
    </row>
    <row r="1055" spans="1:5" x14ac:dyDescent="0.15">
      <c r="A1055" s="171"/>
      <c r="D1055" s="171"/>
      <c r="E1055" s="171"/>
    </row>
    <row r="1056" spans="1:5" x14ac:dyDescent="0.15">
      <c r="A1056" s="171"/>
      <c r="D1056" s="171"/>
      <c r="E1056" s="171"/>
    </row>
    <row r="1057" spans="1:5" x14ac:dyDescent="0.15">
      <c r="A1057" s="171"/>
      <c r="D1057" s="171"/>
      <c r="E1057" s="171"/>
    </row>
    <row r="1058" spans="1:5" x14ac:dyDescent="0.15">
      <c r="A1058" s="171"/>
      <c r="D1058" s="171"/>
      <c r="E1058" s="171"/>
    </row>
    <row r="1059" spans="1:5" x14ac:dyDescent="0.15">
      <c r="A1059" s="171"/>
      <c r="D1059" s="171"/>
      <c r="E1059" s="171"/>
    </row>
    <row r="1060" spans="1:5" x14ac:dyDescent="0.15">
      <c r="A1060" s="171"/>
      <c r="D1060" s="171"/>
      <c r="E1060" s="171"/>
    </row>
    <row r="1061" spans="1:5" x14ac:dyDescent="0.15">
      <c r="A1061" s="171"/>
      <c r="D1061" s="171"/>
      <c r="E1061" s="171"/>
    </row>
    <row r="1062" spans="1:5" x14ac:dyDescent="0.15">
      <c r="A1062" s="171"/>
      <c r="D1062" s="171"/>
      <c r="E1062" s="171"/>
    </row>
    <row r="1063" spans="1:5" x14ac:dyDescent="0.15">
      <c r="A1063" s="171"/>
      <c r="D1063" s="171"/>
      <c r="E1063" s="171"/>
    </row>
    <row r="1064" spans="1:5" x14ac:dyDescent="0.15">
      <c r="A1064" s="171"/>
      <c r="D1064" s="171"/>
      <c r="E1064" s="171"/>
    </row>
    <row r="1065" spans="1:5" x14ac:dyDescent="0.15">
      <c r="A1065" s="171"/>
      <c r="D1065" s="171"/>
      <c r="E1065" s="171"/>
    </row>
    <row r="1066" spans="1:5" x14ac:dyDescent="0.15">
      <c r="A1066" s="171"/>
      <c r="D1066" s="171"/>
      <c r="E1066" s="171"/>
    </row>
    <row r="1067" spans="1:5" x14ac:dyDescent="0.15">
      <c r="A1067" s="171"/>
      <c r="D1067" s="171"/>
      <c r="E1067" s="171"/>
    </row>
    <row r="1068" spans="1:5" x14ac:dyDescent="0.15">
      <c r="A1068" s="171"/>
      <c r="D1068" s="171"/>
      <c r="E1068" s="171"/>
    </row>
    <row r="1069" spans="1:5" x14ac:dyDescent="0.15">
      <c r="A1069" s="171"/>
      <c r="D1069" s="171"/>
      <c r="E1069" s="171"/>
    </row>
    <row r="1070" spans="1:5" x14ac:dyDescent="0.15">
      <c r="A1070" s="171"/>
      <c r="D1070" s="171"/>
      <c r="E1070" s="171"/>
    </row>
    <row r="1071" spans="1:5" x14ac:dyDescent="0.15">
      <c r="A1071" s="171"/>
      <c r="D1071" s="171"/>
      <c r="E1071" s="171"/>
    </row>
    <row r="1072" spans="1:5" x14ac:dyDescent="0.15">
      <c r="A1072" s="171"/>
      <c r="D1072" s="171"/>
      <c r="E1072" s="171"/>
    </row>
    <row r="1073" spans="1:5" x14ac:dyDescent="0.15">
      <c r="A1073" s="171"/>
      <c r="D1073" s="171"/>
      <c r="E1073" s="171"/>
    </row>
    <row r="1074" spans="1:5" x14ac:dyDescent="0.15">
      <c r="A1074" s="171"/>
      <c r="D1074" s="171"/>
      <c r="E1074" s="171"/>
    </row>
    <row r="1075" spans="1:5" x14ac:dyDescent="0.15">
      <c r="A1075" s="171"/>
      <c r="D1075" s="171"/>
      <c r="E1075" s="171"/>
    </row>
    <row r="1076" spans="1:5" x14ac:dyDescent="0.15">
      <c r="A1076" s="171"/>
      <c r="D1076" s="171"/>
      <c r="E1076" s="171"/>
    </row>
    <row r="1077" spans="1:5" x14ac:dyDescent="0.15">
      <c r="A1077" s="171"/>
      <c r="D1077" s="171"/>
      <c r="E1077" s="171"/>
    </row>
    <row r="1078" spans="1:5" x14ac:dyDescent="0.15">
      <c r="A1078" s="171"/>
      <c r="D1078" s="171"/>
      <c r="E1078" s="171"/>
    </row>
    <row r="1079" spans="1:5" x14ac:dyDescent="0.15">
      <c r="A1079" s="171"/>
      <c r="D1079" s="171"/>
      <c r="E1079" s="171"/>
    </row>
    <row r="1080" spans="1:5" x14ac:dyDescent="0.15">
      <c r="A1080" s="171"/>
      <c r="D1080" s="171"/>
      <c r="E1080" s="171"/>
    </row>
    <row r="1081" spans="1:5" x14ac:dyDescent="0.15">
      <c r="A1081" s="171"/>
      <c r="D1081" s="171"/>
      <c r="E1081" s="171"/>
    </row>
    <row r="1082" spans="1:5" x14ac:dyDescent="0.15">
      <c r="A1082" s="171"/>
      <c r="D1082" s="171"/>
      <c r="E1082" s="171"/>
    </row>
    <row r="1083" spans="1:5" x14ac:dyDescent="0.15">
      <c r="A1083" s="171"/>
      <c r="D1083" s="171"/>
      <c r="E1083" s="171"/>
    </row>
    <row r="1084" spans="1:5" x14ac:dyDescent="0.15">
      <c r="A1084" s="171"/>
      <c r="D1084" s="171"/>
      <c r="E1084" s="171"/>
    </row>
    <row r="1085" spans="1:5" x14ac:dyDescent="0.15">
      <c r="A1085" s="171"/>
      <c r="D1085" s="171"/>
      <c r="E1085" s="171"/>
    </row>
    <row r="1086" spans="1:5" x14ac:dyDescent="0.15">
      <c r="A1086" s="171"/>
      <c r="D1086" s="171"/>
      <c r="E1086" s="171"/>
    </row>
    <row r="1087" spans="1:5" x14ac:dyDescent="0.15">
      <c r="A1087" s="171"/>
      <c r="D1087" s="171"/>
      <c r="E1087" s="171"/>
    </row>
    <row r="1088" spans="1:5" x14ac:dyDescent="0.15">
      <c r="A1088" s="171"/>
      <c r="D1088" s="171"/>
      <c r="E1088" s="171"/>
    </row>
    <row r="1089" spans="1:5" x14ac:dyDescent="0.15">
      <c r="A1089" s="171"/>
      <c r="D1089" s="171"/>
      <c r="E1089" s="171"/>
    </row>
    <row r="1090" spans="1:5" x14ac:dyDescent="0.15">
      <c r="A1090" s="171"/>
      <c r="D1090" s="171"/>
      <c r="E1090" s="171"/>
    </row>
    <row r="1091" spans="1:5" x14ac:dyDescent="0.15">
      <c r="A1091" s="171"/>
      <c r="D1091" s="171"/>
      <c r="E1091" s="171"/>
    </row>
    <row r="1092" spans="1:5" x14ac:dyDescent="0.15">
      <c r="A1092" s="171"/>
      <c r="D1092" s="171"/>
      <c r="E1092" s="171"/>
    </row>
    <row r="1093" spans="1:5" x14ac:dyDescent="0.15">
      <c r="A1093" s="171"/>
      <c r="D1093" s="171"/>
      <c r="E1093" s="171"/>
    </row>
    <row r="1094" spans="1:5" x14ac:dyDescent="0.15">
      <c r="A1094" s="171"/>
      <c r="D1094" s="171"/>
      <c r="E1094" s="171"/>
    </row>
    <row r="1095" spans="1:5" x14ac:dyDescent="0.15">
      <c r="A1095" s="171"/>
      <c r="D1095" s="171"/>
      <c r="E1095" s="171"/>
    </row>
    <row r="1096" spans="1:5" x14ac:dyDescent="0.15">
      <c r="A1096" s="171"/>
      <c r="D1096" s="171"/>
      <c r="E1096" s="171"/>
    </row>
    <row r="1097" spans="1:5" x14ac:dyDescent="0.15">
      <c r="A1097" s="171"/>
      <c r="D1097" s="171"/>
      <c r="E1097" s="171"/>
    </row>
    <row r="1098" spans="1:5" x14ac:dyDescent="0.15">
      <c r="A1098" s="171"/>
      <c r="D1098" s="171"/>
      <c r="E1098" s="171"/>
    </row>
    <row r="1099" spans="1:5" x14ac:dyDescent="0.15">
      <c r="A1099" s="171"/>
      <c r="D1099" s="171"/>
      <c r="E1099" s="171"/>
    </row>
    <row r="1100" spans="1:5" x14ac:dyDescent="0.15">
      <c r="A1100" s="171"/>
      <c r="D1100" s="171"/>
      <c r="E1100" s="171"/>
    </row>
    <row r="1101" spans="1:5" x14ac:dyDescent="0.15">
      <c r="A1101" s="171"/>
      <c r="D1101" s="171"/>
      <c r="E1101" s="171"/>
    </row>
    <row r="1102" spans="1:5" x14ac:dyDescent="0.15">
      <c r="A1102" s="171"/>
      <c r="D1102" s="171"/>
      <c r="E1102" s="171"/>
    </row>
    <row r="1103" spans="1:5" x14ac:dyDescent="0.15">
      <c r="A1103" s="171"/>
      <c r="D1103" s="171"/>
      <c r="E1103" s="171"/>
    </row>
    <row r="1104" spans="1:5" x14ac:dyDescent="0.15">
      <c r="A1104" s="171"/>
      <c r="D1104" s="171"/>
      <c r="E1104" s="171"/>
    </row>
    <row r="1105" spans="1:5" x14ac:dyDescent="0.15">
      <c r="A1105" s="171"/>
      <c r="D1105" s="171"/>
      <c r="E1105" s="171"/>
    </row>
    <row r="1106" spans="1:5" x14ac:dyDescent="0.15">
      <c r="A1106" s="171"/>
      <c r="D1106" s="171"/>
      <c r="E1106" s="171"/>
    </row>
    <row r="1107" spans="1:5" x14ac:dyDescent="0.15">
      <c r="A1107" s="171"/>
      <c r="D1107" s="171"/>
      <c r="E1107" s="171"/>
    </row>
    <row r="1108" spans="1:5" x14ac:dyDescent="0.15">
      <c r="A1108" s="171"/>
      <c r="D1108" s="171"/>
      <c r="E1108" s="171"/>
    </row>
    <row r="1109" spans="1:5" x14ac:dyDescent="0.15">
      <c r="A1109" s="171"/>
      <c r="D1109" s="171"/>
      <c r="E1109" s="171"/>
    </row>
    <row r="1110" spans="1:5" x14ac:dyDescent="0.15">
      <c r="A1110" s="171"/>
      <c r="D1110" s="171"/>
      <c r="E1110" s="171"/>
    </row>
    <row r="1111" spans="1:5" x14ac:dyDescent="0.15">
      <c r="A1111" s="171"/>
      <c r="D1111" s="171"/>
      <c r="E1111" s="171"/>
    </row>
    <row r="1112" spans="1:5" x14ac:dyDescent="0.15">
      <c r="A1112" s="171"/>
      <c r="D1112" s="171"/>
      <c r="E1112" s="171"/>
    </row>
    <row r="1113" spans="1:5" x14ac:dyDescent="0.15">
      <c r="A1113" s="171"/>
      <c r="D1113" s="171"/>
      <c r="E1113" s="171"/>
    </row>
    <row r="1114" spans="1:5" x14ac:dyDescent="0.15">
      <c r="A1114" s="171"/>
      <c r="D1114" s="171"/>
      <c r="E1114" s="171"/>
    </row>
    <row r="1115" spans="1:5" x14ac:dyDescent="0.15">
      <c r="A1115" s="171"/>
      <c r="D1115" s="171"/>
      <c r="E1115" s="171"/>
    </row>
    <row r="1116" spans="1:5" x14ac:dyDescent="0.15">
      <c r="A1116" s="171"/>
      <c r="D1116" s="171"/>
      <c r="E1116" s="171"/>
    </row>
    <row r="1117" spans="1:5" x14ac:dyDescent="0.15">
      <c r="A1117" s="171"/>
      <c r="D1117" s="171"/>
      <c r="E1117" s="171"/>
    </row>
    <row r="1118" spans="1:5" x14ac:dyDescent="0.15">
      <c r="A1118" s="171"/>
      <c r="D1118" s="171"/>
      <c r="E1118" s="171"/>
    </row>
    <row r="1119" spans="1:5" x14ac:dyDescent="0.15">
      <c r="A1119" s="171"/>
      <c r="D1119" s="171"/>
      <c r="E1119" s="171"/>
    </row>
    <row r="1120" spans="1:5" x14ac:dyDescent="0.15">
      <c r="A1120" s="171"/>
      <c r="D1120" s="171"/>
      <c r="E1120" s="171"/>
    </row>
    <row r="1121" spans="1:5" x14ac:dyDescent="0.15">
      <c r="A1121" s="171"/>
      <c r="D1121" s="171"/>
      <c r="E1121" s="171"/>
    </row>
    <row r="1122" spans="1:5" x14ac:dyDescent="0.15">
      <c r="A1122" s="171"/>
      <c r="D1122" s="171"/>
      <c r="E1122" s="171"/>
    </row>
    <row r="1123" spans="1:5" x14ac:dyDescent="0.15">
      <c r="A1123" s="171"/>
      <c r="D1123" s="171"/>
      <c r="E1123" s="171"/>
    </row>
    <row r="1124" spans="1:5" x14ac:dyDescent="0.15">
      <c r="A1124" s="171"/>
      <c r="D1124" s="171"/>
      <c r="E1124" s="171"/>
    </row>
    <row r="1125" spans="1:5" x14ac:dyDescent="0.15">
      <c r="A1125" s="171"/>
      <c r="D1125" s="171"/>
      <c r="E1125" s="171"/>
    </row>
    <row r="1126" spans="1:5" x14ac:dyDescent="0.15">
      <c r="A1126" s="171"/>
      <c r="D1126" s="171"/>
      <c r="E1126" s="171"/>
    </row>
    <row r="1127" spans="1:5" x14ac:dyDescent="0.15">
      <c r="A1127" s="171"/>
      <c r="D1127" s="171"/>
      <c r="E1127" s="171"/>
    </row>
    <row r="1128" spans="1:5" x14ac:dyDescent="0.15">
      <c r="A1128" s="171"/>
      <c r="D1128" s="171"/>
      <c r="E1128" s="171"/>
    </row>
    <row r="1129" spans="1:5" x14ac:dyDescent="0.15">
      <c r="A1129" s="171"/>
      <c r="D1129" s="171"/>
      <c r="E1129" s="171"/>
    </row>
    <row r="1130" spans="1:5" x14ac:dyDescent="0.15">
      <c r="A1130" s="171"/>
      <c r="D1130" s="171"/>
      <c r="E1130" s="171"/>
    </row>
    <row r="1131" spans="1:5" x14ac:dyDescent="0.15">
      <c r="A1131" s="171"/>
      <c r="D1131" s="171"/>
      <c r="E1131" s="171"/>
    </row>
    <row r="1132" spans="1:5" x14ac:dyDescent="0.15">
      <c r="A1132" s="171"/>
      <c r="D1132" s="171"/>
      <c r="E1132" s="171"/>
    </row>
    <row r="1133" spans="1:5" x14ac:dyDescent="0.15">
      <c r="A1133" s="171"/>
      <c r="D1133" s="171"/>
      <c r="E1133" s="171"/>
    </row>
    <row r="1134" spans="1:5" x14ac:dyDescent="0.15">
      <c r="A1134" s="171"/>
      <c r="D1134" s="171"/>
      <c r="E1134" s="171"/>
    </row>
    <row r="1135" spans="1:5" x14ac:dyDescent="0.15">
      <c r="A1135" s="171"/>
      <c r="D1135" s="171"/>
      <c r="E1135" s="171"/>
    </row>
    <row r="1136" spans="1:5" x14ac:dyDescent="0.15">
      <c r="A1136" s="171"/>
      <c r="D1136" s="171"/>
      <c r="E1136" s="171"/>
    </row>
    <row r="1137" spans="1:5" x14ac:dyDescent="0.15">
      <c r="A1137" s="171"/>
      <c r="D1137" s="171"/>
      <c r="E1137" s="171"/>
    </row>
    <row r="1138" spans="1:5" x14ac:dyDescent="0.15">
      <c r="A1138" s="171"/>
      <c r="D1138" s="171"/>
      <c r="E1138" s="171"/>
    </row>
    <row r="1139" spans="1:5" x14ac:dyDescent="0.15">
      <c r="A1139" s="171"/>
      <c r="D1139" s="171"/>
      <c r="E1139" s="171"/>
    </row>
    <row r="1140" spans="1:5" x14ac:dyDescent="0.15">
      <c r="A1140" s="171"/>
      <c r="D1140" s="171"/>
      <c r="E1140" s="171"/>
    </row>
    <row r="1141" spans="1:5" x14ac:dyDescent="0.15">
      <c r="A1141" s="171"/>
      <c r="D1141" s="171"/>
      <c r="E1141" s="171"/>
    </row>
    <row r="1142" spans="1:5" x14ac:dyDescent="0.15">
      <c r="A1142" s="171"/>
      <c r="D1142" s="171"/>
      <c r="E1142" s="171"/>
    </row>
    <row r="1143" spans="1:5" x14ac:dyDescent="0.15">
      <c r="A1143" s="171"/>
      <c r="D1143" s="171"/>
      <c r="E1143" s="171"/>
    </row>
    <row r="1144" spans="1:5" x14ac:dyDescent="0.15">
      <c r="A1144" s="171"/>
      <c r="D1144" s="171"/>
      <c r="E1144" s="171"/>
    </row>
    <row r="1145" spans="1:5" x14ac:dyDescent="0.15">
      <c r="A1145" s="171"/>
      <c r="D1145" s="171"/>
      <c r="E1145" s="171"/>
    </row>
    <row r="1146" spans="1:5" x14ac:dyDescent="0.15">
      <c r="A1146" s="171"/>
      <c r="D1146" s="171"/>
      <c r="E1146" s="171"/>
    </row>
    <row r="1147" spans="1:5" x14ac:dyDescent="0.15">
      <c r="A1147" s="171"/>
      <c r="D1147" s="171"/>
      <c r="E1147" s="171"/>
    </row>
    <row r="1148" spans="1:5" x14ac:dyDescent="0.15">
      <c r="A1148" s="171"/>
      <c r="D1148" s="171"/>
      <c r="E1148" s="171"/>
    </row>
    <row r="1149" spans="1:5" x14ac:dyDescent="0.15">
      <c r="A1149" s="171"/>
      <c r="D1149" s="171"/>
      <c r="E1149" s="171"/>
    </row>
    <row r="1150" spans="1:5" x14ac:dyDescent="0.15">
      <c r="A1150" s="171"/>
      <c r="D1150" s="171"/>
      <c r="E1150" s="171"/>
    </row>
    <row r="1151" spans="1:5" x14ac:dyDescent="0.15">
      <c r="A1151" s="171"/>
      <c r="D1151" s="171"/>
      <c r="E1151" s="171"/>
    </row>
    <row r="1152" spans="1:5" x14ac:dyDescent="0.15">
      <c r="A1152" s="171"/>
      <c r="D1152" s="171"/>
      <c r="E1152" s="171"/>
    </row>
    <row r="1153" spans="1:5" x14ac:dyDescent="0.15">
      <c r="A1153" s="171"/>
      <c r="D1153" s="171"/>
      <c r="E1153" s="171"/>
    </row>
    <row r="1154" spans="1:5" x14ac:dyDescent="0.15">
      <c r="A1154" s="171"/>
      <c r="D1154" s="171"/>
      <c r="E1154" s="171"/>
    </row>
    <row r="1155" spans="1:5" x14ac:dyDescent="0.15">
      <c r="A1155" s="171"/>
      <c r="D1155" s="171"/>
      <c r="E1155" s="171"/>
    </row>
    <row r="1156" spans="1:5" x14ac:dyDescent="0.15">
      <c r="A1156" s="171"/>
      <c r="D1156" s="171"/>
      <c r="E1156" s="171"/>
    </row>
    <row r="1157" spans="1:5" x14ac:dyDescent="0.15">
      <c r="A1157" s="171"/>
      <c r="D1157" s="171"/>
      <c r="E1157" s="171"/>
    </row>
    <row r="1158" spans="1:5" x14ac:dyDescent="0.15">
      <c r="A1158" s="171"/>
      <c r="D1158" s="171"/>
      <c r="E1158" s="171"/>
    </row>
    <row r="1159" spans="1:5" x14ac:dyDescent="0.15">
      <c r="A1159" s="171"/>
      <c r="D1159" s="171"/>
      <c r="E1159" s="171"/>
    </row>
    <row r="1160" spans="1:5" x14ac:dyDescent="0.15">
      <c r="A1160" s="171"/>
      <c r="D1160" s="171"/>
      <c r="E1160" s="171"/>
    </row>
    <row r="1161" spans="1:5" x14ac:dyDescent="0.15">
      <c r="A1161" s="171"/>
      <c r="D1161" s="171"/>
      <c r="E1161" s="171"/>
    </row>
    <row r="1162" spans="1:5" x14ac:dyDescent="0.15">
      <c r="A1162" s="171"/>
      <c r="D1162" s="171"/>
      <c r="E1162" s="171"/>
    </row>
    <row r="1163" spans="1:5" x14ac:dyDescent="0.15">
      <c r="A1163" s="171"/>
      <c r="D1163" s="171"/>
      <c r="E1163" s="171"/>
    </row>
    <row r="1164" spans="1:5" x14ac:dyDescent="0.15">
      <c r="A1164" s="171"/>
      <c r="D1164" s="171"/>
      <c r="E1164" s="171"/>
    </row>
    <row r="1165" spans="1:5" x14ac:dyDescent="0.15">
      <c r="A1165" s="171"/>
      <c r="D1165" s="171"/>
      <c r="E1165" s="171"/>
    </row>
    <row r="1166" spans="1:5" x14ac:dyDescent="0.15">
      <c r="A1166" s="171"/>
      <c r="D1166" s="171"/>
      <c r="E1166" s="171"/>
    </row>
    <row r="1167" spans="1:5" x14ac:dyDescent="0.15">
      <c r="A1167" s="171"/>
      <c r="D1167" s="171"/>
      <c r="E1167" s="171"/>
    </row>
    <row r="1168" spans="1:5" x14ac:dyDescent="0.15">
      <c r="A1168" s="171"/>
      <c r="D1168" s="171"/>
      <c r="E1168" s="171"/>
    </row>
    <row r="1169" spans="1:5" x14ac:dyDescent="0.15">
      <c r="A1169" s="171"/>
      <c r="D1169" s="171"/>
      <c r="E1169" s="171"/>
    </row>
    <row r="1170" spans="1:5" x14ac:dyDescent="0.15">
      <c r="A1170" s="171"/>
      <c r="D1170" s="171"/>
      <c r="E1170" s="171"/>
    </row>
    <row r="1171" spans="1:5" x14ac:dyDescent="0.15">
      <c r="A1171" s="171"/>
      <c r="D1171" s="171"/>
      <c r="E1171" s="171"/>
    </row>
    <row r="1172" spans="1:5" x14ac:dyDescent="0.15">
      <c r="A1172" s="171"/>
      <c r="D1172" s="171"/>
      <c r="E1172" s="171"/>
    </row>
    <row r="1173" spans="1:5" x14ac:dyDescent="0.15">
      <c r="A1173" s="171"/>
      <c r="D1173" s="171"/>
      <c r="E1173" s="171"/>
    </row>
    <row r="1174" spans="1:5" x14ac:dyDescent="0.15">
      <c r="A1174" s="171"/>
      <c r="D1174" s="171"/>
      <c r="E1174" s="171"/>
    </row>
    <row r="1175" spans="1:5" x14ac:dyDescent="0.15">
      <c r="A1175" s="171"/>
      <c r="D1175" s="171"/>
      <c r="E1175" s="171"/>
    </row>
    <row r="1176" spans="1:5" x14ac:dyDescent="0.15">
      <c r="A1176" s="171"/>
      <c r="D1176" s="171"/>
      <c r="E1176" s="171"/>
    </row>
    <row r="1177" spans="1:5" x14ac:dyDescent="0.15">
      <c r="A1177" s="171"/>
      <c r="D1177" s="171"/>
      <c r="E1177" s="171"/>
    </row>
    <row r="1178" spans="1:5" x14ac:dyDescent="0.15">
      <c r="A1178" s="171"/>
      <c r="D1178" s="171"/>
      <c r="E1178" s="171"/>
    </row>
    <row r="1179" spans="1:5" x14ac:dyDescent="0.15">
      <c r="A1179" s="171"/>
      <c r="D1179" s="171"/>
      <c r="E1179" s="171"/>
    </row>
    <row r="1180" spans="1:5" x14ac:dyDescent="0.15">
      <c r="A1180" s="171"/>
      <c r="D1180" s="171"/>
      <c r="E1180" s="171"/>
    </row>
    <row r="1181" spans="1:5" x14ac:dyDescent="0.15">
      <c r="A1181" s="171"/>
      <c r="D1181" s="171"/>
      <c r="E1181" s="171"/>
    </row>
    <row r="1182" spans="1:5" x14ac:dyDescent="0.15">
      <c r="A1182" s="171"/>
      <c r="D1182" s="171"/>
      <c r="E1182" s="171"/>
    </row>
    <row r="1183" spans="1:5" x14ac:dyDescent="0.15">
      <c r="A1183" s="171"/>
      <c r="D1183" s="171"/>
      <c r="E1183" s="171"/>
    </row>
    <row r="1184" spans="1:5" x14ac:dyDescent="0.15">
      <c r="A1184" s="171"/>
      <c r="D1184" s="171"/>
      <c r="E1184" s="171"/>
    </row>
    <row r="1185" spans="1:5" x14ac:dyDescent="0.15">
      <c r="A1185" s="171"/>
      <c r="D1185" s="171"/>
      <c r="E1185" s="171"/>
    </row>
    <row r="1186" spans="1:5" x14ac:dyDescent="0.15">
      <c r="A1186" s="171"/>
      <c r="D1186" s="171"/>
      <c r="E1186" s="171"/>
    </row>
    <row r="1187" spans="1:5" x14ac:dyDescent="0.15">
      <c r="A1187" s="171"/>
      <c r="D1187" s="171"/>
      <c r="E1187" s="171"/>
    </row>
    <row r="1188" spans="1:5" x14ac:dyDescent="0.15">
      <c r="A1188" s="171"/>
      <c r="D1188" s="171"/>
      <c r="E1188" s="171"/>
    </row>
    <row r="1189" spans="1:5" x14ac:dyDescent="0.15">
      <c r="A1189" s="171"/>
      <c r="D1189" s="171"/>
      <c r="E1189" s="171"/>
    </row>
    <row r="1190" spans="1:5" x14ac:dyDescent="0.15">
      <c r="A1190" s="171"/>
      <c r="D1190" s="171"/>
      <c r="E1190" s="171"/>
    </row>
    <row r="1191" spans="1:5" x14ac:dyDescent="0.15">
      <c r="A1191" s="171"/>
      <c r="D1191" s="171"/>
      <c r="E1191" s="171"/>
    </row>
    <row r="1192" spans="1:5" x14ac:dyDescent="0.15">
      <c r="A1192" s="171"/>
      <c r="D1192" s="171"/>
      <c r="E1192" s="171"/>
    </row>
    <row r="1193" spans="1:5" x14ac:dyDescent="0.15">
      <c r="A1193" s="171"/>
      <c r="D1193" s="171"/>
      <c r="E1193" s="171"/>
    </row>
    <row r="1194" spans="1:5" x14ac:dyDescent="0.15">
      <c r="A1194" s="171"/>
      <c r="D1194" s="171"/>
      <c r="E1194" s="171"/>
    </row>
    <row r="1195" spans="1:5" x14ac:dyDescent="0.15">
      <c r="A1195" s="171"/>
      <c r="D1195" s="171"/>
      <c r="E1195" s="171"/>
    </row>
    <row r="1196" spans="1:5" x14ac:dyDescent="0.15">
      <c r="A1196" s="171"/>
      <c r="D1196" s="171"/>
      <c r="E1196" s="171"/>
    </row>
    <row r="1197" spans="1:5" x14ac:dyDescent="0.15">
      <c r="A1197" s="171"/>
      <c r="D1197" s="171"/>
      <c r="E1197" s="171"/>
    </row>
    <row r="1198" spans="1:5" x14ac:dyDescent="0.15">
      <c r="A1198" s="171"/>
      <c r="D1198" s="171"/>
      <c r="E1198" s="171"/>
    </row>
    <row r="1199" spans="1:5" x14ac:dyDescent="0.15">
      <c r="A1199" s="171"/>
      <c r="D1199" s="171"/>
      <c r="E1199" s="171"/>
    </row>
    <row r="1200" spans="1:5" x14ac:dyDescent="0.15">
      <c r="A1200" s="171"/>
      <c r="D1200" s="171"/>
      <c r="E1200" s="171"/>
    </row>
    <row r="1201" spans="1:5" x14ac:dyDescent="0.15">
      <c r="A1201" s="171"/>
      <c r="D1201" s="171"/>
      <c r="E1201" s="171"/>
    </row>
    <row r="1202" spans="1:5" x14ac:dyDescent="0.15">
      <c r="A1202" s="171"/>
      <c r="D1202" s="171"/>
      <c r="E1202" s="171"/>
    </row>
    <row r="1203" spans="1:5" x14ac:dyDescent="0.15">
      <c r="A1203" s="171"/>
      <c r="D1203" s="171"/>
      <c r="E1203" s="171"/>
    </row>
    <row r="1204" spans="1:5" x14ac:dyDescent="0.15">
      <c r="A1204" s="171"/>
      <c r="D1204" s="171"/>
      <c r="E1204" s="171"/>
    </row>
    <row r="1205" spans="1:5" x14ac:dyDescent="0.15">
      <c r="A1205" s="171"/>
      <c r="D1205" s="171"/>
      <c r="E1205" s="171"/>
    </row>
    <row r="1206" spans="1:5" x14ac:dyDescent="0.15">
      <c r="A1206" s="171"/>
      <c r="D1206" s="171"/>
      <c r="E1206" s="171"/>
    </row>
    <row r="1207" spans="1:5" x14ac:dyDescent="0.15">
      <c r="A1207" s="171"/>
      <c r="D1207" s="171"/>
      <c r="E1207" s="171"/>
    </row>
    <row r="1208" spans="1:5" x14ac:dyDescent="0.15">
      <c r="A1208" s="171"/>
      <c r="D1208" s="171"/>
      <c r="E1208" s="171"/>
    </row>
    <row r="1209" spans="1:5" x14ac:dyDescent="0.15">
      <c r="A1209" s="171"/>
      <c r="D1209" s="171"/>
      <c r="E1209" s="171"/>
    </row>
    <row r="1210" spans="1:5" x14ac:dyDescent="0.15">
      <c r="A1210" s="171"/>
      <c r="D1210" s="171"/>
      <c r="E1210" s="171"/>
    </row>
    <row r="1211" spans="1:5" x14ac:dyDescent="0.15">
      <c r="A1211" s="171"/>
      <c r="D1211" s="171"/>
      <c r="E1211" s="171"/>
    </row>
    <row r="1212" spans="1:5" x14ac:dyDescent="0.15">
      <c r="A1212" s="171"/>
      <c r="D1212" s="171"/>
      <c r="E1212" s="171"/>
    </row>
    <row r="1213" spans="1:5" x14ac:dyDescent="0.15">
      <c r="A1213" s="171"/>
      <c r="D1213" s="171"/>
      <c r="E1213" s="171"/>
    </row>
    <row r="1214" spans="1:5" x14ac:dyDescent="0.15">
      <c r="A1214" s="171"/>
      <c r="D1214" s="171"/>
      <c r="E1214" s="171"/>
    </row>
    <row r="1215" spans="1:5" x14ac:dyDescent="0.15">
      <c r="A1215" s="171"/>
      <c r="D1215" s="171"/>
      <c r="E1215" s="171"/>
    </row>
    <row r="1216" spans="1:5" x14ac:dyDescent="0.15">
      <c r="A1216" s="171"/>
      <c r="D1216" s="171"/>
      <c r="E1216" s="171"/>
    </row>
    <row r="1217" spans="1:5" x14ac:dyDescent="0.15">
      <c r="A1217" s="171"/>
      <c r="D1217" s="171"/>
      <c r="E1217" s="171"/>
    </row>
    <row r="1218" spans="1:5" x14ac:dyDescent="0.15">
      <c r="A1218" s="171"/>
      <c r="D1218" s="171"/>
      <c r="E1218" s="171"/>
    </row>
    <row r="1219" spans="1:5" x14ac:dyDescent="0.15">
      <c r="A1219" s="171"/>
      <c r="D1219" s="171"/>
      <c r="E1219" s="171"/>
    </row>
    <row r="1220" spans="1:5" x14ac:dyDescent="0.15">
      <c r="A1220" s="171"/>
      <c r="D1220" s="171"/>
      <c r="E1220" s="171"/>
    </row>
    <row r="1221" spans="1:5" x14ac:dyDescent="0.15">
      <c r="A1221" s="171"/>
      <c r="D1221" s="171"/>
      <c r="E1221" s="171"/>
    </row>
    <row r="1222" spans="1:5" x14ac:dyDescent="0.15">
      <c r="A1222" s="171"/>
      <c r="D1222" s="171"/>
      <c r="E1222" s="171"/>
    </row>
    <row r="1223" spans="1:5" x14ac:dyDescent="0.15">
      <c r="A1223" s="171"/>
      <c r="D1223" s="171"/>
      <c r="E1223" s="171"/>
    </row>
    <row r="1224" spans="1:5" x14ac:dyDescent="0.15">
      <c r="A1224" s="171"/>
      <c r="D1224" s="171"/>
      <c r="E1224" s="171"/>
    </row>
    <row r="1225" spans="1:5" x14ac:dyDescent="0.15">
      <c r="A1225" s="171"/>
      <c r="D1225" s="171"/>
      <c r="E1225" s="171"/>
    </row>
    <row r="1226" spans="1:5" x14ac:dyDescent="0.15">
      <c r="A1226" s="171"/>
      <c r="D1226" s="171"/>
      <c r="E1226" s="171"/>
    </row>
    <row r="1227" spans="1:5" x14ac:dyDescent="0.15">
      <c r="A1227" s="171"/>
      <c r="D1227" s="171"/>
      <c r="E1227" s="171"/>
    </row>
    <row r="1228" spans="1:5" x14ac:dyDescent="0.15">
      <c r="A1228" s="171"/>
      <c r="D1228" s="171"/>
      <c r="E1228" s="171"/>
    </row>
    <row r="1229" spans="1:5" x14ac:dyDescent="0.15">
      <c r="A1229" s="171"/>
      <c r="D1229" s="171"/>
      <c r="E1229" s="171"/>
    </row>
    <row r="1230" spans="1:5" x14ac:dyDescent="0.15">
      <c r="A1230" s="171"/>
      <c r="D1230" s="171"/>
      <c r="E1230" s="171"/>
    </row>
    <row r="1231" spans="1:5" x14ac:dyDescent="0.15">
      <c r="A1231" s="171"/>
      <c r="D1231" s="171"/>
      <c r="E1231" s="171"/>
    </row>
    <row r="1232" spans="1:5" x14ac:dyDescent="0.15">
      <c r="A1232" s="171"/>
      <c r="D1232" s="171"/>
      <c r="E1232" s="171"/>
    </row>
    <row r="1233" spans="1:5" x14ac:dyDescent="0.15">
      <c r="A1233" s="171"/>
      <c r="D1233" s="171"/>
      <c r="E1233" s="171"/>
    </row>
    <row r="1234" spans="1:5" x14ac:dyDescent="0.15">
      <c r="A1234" s="171"/>
      <c r="D1234" s="171"/>
      <c r="E1234" s="171"/>
    </row>
    <row r="1235" spans="1:5" x14ac:dyDescent="0.15">
      <c r="A1235" s="171"/>
      <c r="D1235" s="171"/>
      <c r="E1235" s="171"/>
    </row>
    <row r="1236" spans="1:5" x14ac:dyDescent="0.15">
      <c r="A1236" s="171"/>
      <c r="D1236" s="171"/>
      <c r="E1236" s="171"/>
    </row>
    <row r="1237" spans="1:5" x14ac:dyDescent="0.15">
      <c r="A1237" s="171"/>
      <c r="D1237" s="171"/>
      <c r="E1237" s="171"/>
    </row>
    <row r="1238" spans="1:5" x14ac:dyDescent="0.15">
      <c r="A1238" s="171"/>
      <c r="D1238" s="171"/>
      <c r="E1238" s="171"/>
    </row>
    <row r="1239" spans="1:5" x14ac:dyDescent="0.15">
      <c r="A1239" s="171"/>
      <c r="D1239" s="171"/>
      <c r="E1239" s="171"/>
    </row>
    <row r="1240" spans="1:5" x14ac:dyDescent="0.15">
      <c r="A1240" s="171"/>
      <c r="D1240" s="171"/>
      <c r="E1240" s="171"/>
    </row>
    <row r="1241" spans="1:5" x14ac:dyDescent="0.15">
      <c r="A1241" s="171"/>
      <c r="D1241" s="171"/>
      <c r="E1241" s="171"/>
    </row>
    <row r="1242" spans="1:5" x14ac:dyDescent="0.15">
      <c r="A1242" s="171"/>
      <c r="D1242" s="171"/>
      <c r="E1242" s="171"/>
    </row>
    <row r="1243" spans="1:5" x14ac:dyDescent="0.15">
      <c r="A1243" s="171"/>
      <c r="D1243" s="171"/>
      <c r="E1243" s="171"/>
    </row>
    <row r="1244" spans="1:5" x14ac:dyDescent="0.15">
      <c r="A1244" s="171"/>
      <c r="D1244" s="171"/>
      <c r="E1244" s="171"/>
    </row>
    <row r="1245" spans="1:5" x14ac:dyDescent="0.15">
      <c r="A1245" s="171"/>
      <c r="D1245" s="171"/>
      <c r="E1245" s="171"/>
    </row>
    <row r="1246" spans="1:5" x14ac:dyDescent="0.15">
      <c r="A1246" s="171"/>
      <c r="D1246" s="171"/>
      <c r="E1246" s="171"/>
    </row>
    <row r="1247" spans="1:5" x14ac:dyDescent="0.15">
      <c r="A1247" s="171"/>
      <c r="D1247" s="171"/>
      <c r="E1247" s="171"/>
    </row>
    <row r="1248" spans="1:5" x14ac:dyDescent="0.15">
      <c r="A1248" s="171"/>
      <c r="D1248" s="171"/>
      <c r="E1248" s="171"/>
    </row>
    <row r="1249" spans="1:5" x14ac:dyDescent="0.15">
      <c r="A1249" s="171"/>
      <c r="D1249" s="171"/>
      <c r="E1249" s="171"/>
    </row>
    <row r="1250" spans="1:5" x14ac:dyDescent="0.15">
      <c r="A1250" s="171"/>
      <c r="D1250" s="171"/>
      <c r="E1250" s="171"/>
    </row>
    <row r="1251" spans="1:5" x14ac:dyDescent="0.15">
      <c r="A1251" s="171"/>
      <c r="D1251" s="171"/>
      <c r="E1251" s="171"/>
    </row>
    <row r="1252" spans="1:5" x14ac:dyDescent="0.15">
      <c r="A1252" s="171"/>
      <c r="D1252" s="171"/>
      <c r="E1252" s="171"/>
    </row>
    <row r="1253" spans="1:5" x14ac:dyDescent="0.15">
      <c r="A1253" s="171"/>
      <c r="D1253" s="171"/>
      <c r="E1253" s="171"/>
    </row>
    <row r="1254" spans="1:5" x14ac:dyDescent="0.15">
      <c r="A1254" s="171"/>
      <c r="D1254" s="171"/>
      <c r="E1254" s="171"/>
    </row>
    <row r="1255" spans="1:5" x14ac:dyDescent="0.15">
      <c r="A1255" s="171"/>
      <c r="D1255" s="171"/>
      <c r="E1255" s="171"/>
    </row>
    <row r="1256" spans="1:5" x14ac:dyDescent="0.15">
      <c r="A1256" s="171"/>
      <c r="D1256" s="171"/>
      <c r="E1256" s="171"/>
    </row>
    <row r="1257" spans="1:5" x14ac:dyDescent="0.15">
      <c r="A1257" s="171"/>
      <c r="D1257" s="171"/>
      <c r="E1257" s="171"/>
    </row>
    <row r="1258" spans="1:5" x14ac:dyDescent="0.15">
      <c r="A1258" s="171"/>
      <c r="D1258" s="171"/>
      <c r="E1258" s="171"/>
    </row>
    <row r="1259" spans="1:5" x14ac:dyDescent="0.15">
      <c r="A1259" s="171"/>
      <c r="D1259" s="171"/>
      <c r="E1259" s="171"/>
    </row>
    <row r="1260" spans="1:5" x14ac:dyDescent="0.15">
      <c r="A1260" s="171"/>
      <c r="D1260" s="171"/>
      <c r="E1260" s="171"/>
    </row>
    <row r="1261" spans="1:5" x14ac:dyDescent="0.15">
      <c r="A1261" s="171"/>
      <c r="D1261" s="171"/>
      <c r="E1261" s="171"/>
    </row>
    <row r="1262" spans="1:5" x14ac:dyDescent="0.15">
      <c r="A1262" s="171"/>
      <c r="D1262" s="171"/>
      <c r="E1262" s="171"/>
    </row>
    <row r="1263" spans="1:5" x14ac:dyDescent="0.15">
      <c r="A1263" s="171"/>
      <c r="D1263" s="171"/>
      <c r="E1263" s="171"/>
    </row>
    <row r="1264" spans="1:5" x14ac:dyDescent="0.15">
      <c r="A1264" s="171"/>
      <c r="D1264" s="171"/>
      <c r="E1264" s="171"/>
    </row>
    <row r="1265" spans="1:5" x14ac:dyDescent="0.15">
      <c r="A1265" s="171"/>
      <c r="D1265" s="171"/>
      <c r="E1265" s="171"/>
    </row>
    <row r="1266" spans="1:5" x14ac:dyDescent="0.15">
      <c r="A1266" s="171"/>
      <c r="D1266" s="171"/>
      <c r="E1266" s="171"/>
    </row>
    <row r="1267" spans="1:5" x14ac:dyDescent="0.15">
      <c r="A1267" s="171"/>
      <c r="D1267" s="171"/>
      <c r="E1267" s="171"/>
    </row>
    <row r="1268" spans="1:5" x14ac:dyDescent="0.15">
      <c r="A1268" s="171"/>
      <c r="D1268" s="171"/>
      <c r="E1268" s="171"/>
    </row>
    <row r="1269" spans="1:5" x14ac:dyDescent="0.15">
      <c r="A1269" s="171"/>
      <c r="D1269" s="171"/>
      <c r="E1269" s="171"/>
    </row>
    <row r="1270" spans="1:5" x14ac:dyDescent="0.15">
      <c r="A1270" s="171"/>
      <c r="D1270" s="171"/>
      <c r="E1270" s="171"/>
    </row>
    <row r="1271" spans="1:5" x14ac:dyDescent="0.15">
      <c r="A1271" s="171"/>
      <c r="D1271" s="171"/>
      <c r="E1271" s="171"/>
    </row>
    <row r="1272" spans="1:5" x14ac:dyDescent="0.15">
      <c r="A1272" s="171"/>
      <c r="D1272" s="171"/>
      <c r="E1272" s="171"/>
    </row>
    <row r="1273" spans="1:5" x14ac:dyDescent="0.15">
      <c r="A1273" s="171"/>
      <c r="D1273" s="171"/>
      <c r="E1273" s="171"/>
    </row>
    <row r="1274" spans="1:5" x14ac:dyDescent="0.15">
      <c r="A1274" s="171"/>
      <c r="D1274" s="171"/>
      <c r="E1274" s="171"/>
    </row>
    <row r="1275" spans="1:5" x14ac:dyDescent="0.15">
      <c r="A1275" s="171"/>
      <c r="D1275" s="171"/>
      <c r="E1275" s="171"/>
    </row>
    <row r="1276" spans="1:5" x14ac:dyDescent="0.15">
      <c r="A1276" s="171"/>
      <c r="D1276" s="171"/>
      <c r="E1276" s="171"/>
    </row>
    <row r="1277" spans="1:5" x14ac:dyDescent="0.15">
      <c r="A1277" s="171"/>
      <c r="D1277" s="171"/>
      <c r="E1277" s="171"/>
    </row>
    <row r="1278" spans="1:5" x14ac:dyDescent="0.15">
      <c r="A1278" s="171"/>
      <c r="D1278" s="171"/>
      <c r="E1278" s="171"/>
    </row>
    <row r="1279" spans="1:5" x14ac:dyDescent="0.15">
      <c r="A1279" s="171"/>
      <c r="D1279" s="171"/>
      <c r="E1279" s="171"/>
    </row>
    <row r="1280" spans="1:5" x14ac:dyDescent="0.15">
      <c r="A1280" s="171"/>
      <c r="D1280" s="171"/>
      <c r="E1280" s="171"/>
    </row>
    <row r="1281" spans="1:5" x14ac:dyDescent="0.15">
      <c r="A1281" s="171"/>
      <c r="D1281" s="171"/>
      <c r="E1281" s="171"/>
    </row>
    <row r="1282" spans="1:5" x14ac:dyDescent="0.15">
      <c r="A1282" s="171"/>
      <c r="D1282" s="171"/>
      <c r="E1282" s="171"/>
    </row>
    <row r="1283" spans="1:5" x14ac:dyDescent="0.15">
      <c r="A1283" s="171"/>
      <c r="D1283" s="171"/>
      <c r="E1283" s="171"/>
    </row>
    <row r="1284" spans="1:5" x14ac:dyDescent="0.15">
      <c r="A1284" s="171"/>
      <c r="D1284" s="171"/>
      <c r="E1284" s="171"/>
    </row>
    <row r="1285" spans="1:5" x14ac:dyDescent="0.15">
      <c r="A1285" s="171"/>
      <c r="D1285" s="171"/>
      <c r="E1285" s="171"/>
    </row>
    <row r="1286" spans="1:5" x14ac:dyDescent="0.15">
      <c r="A1286" s="171"/>
      <c r="D1286" s="171"/>
      <c r="E1286" s="171"/>
    </row>
    <row r="1287" spans="1:5" x14ac:dyDescent="0.15">
      <c r="A1287" s="171"/>
      <c r="D1287" s="171"/>
      <c r="E1287" s="171"/>
    </row>
    <row r="1288" spans="1:5" x14ac:dyDescent="0.15">
      <c r="A1288" s="171"/>
      <c r="D1288" s="171"/>
      <c r="E1288" s="171"/>
    </row>
    <row r="1289" spans="1:5" x14ac:dyDescent="0.15">
      <c r="A1289" s="171"/>
      <c r="D1289" s="171"/>
      <c r="E1289" s="171"/>
    </row>
    <row r="1290" spans="1:5" x14ac:dyDescent="0.15">
      <c r="A1290" s="171"/>
      <c r="D1290" s="171"/>
      <c r="E1290" s="171"/>
    </row>
    <row r="1291" spans="1:5" x14ac:dyDescent="0.15">
      <c r="A1291" s="171"/>
      <c r="D1291" s="171"/>
      <c r="E1291" s="171"/>
    </row>
    <row r="1292" spans="1:5" x14ac:dyDescent="0.15">
      <c r="A1292" s="171"/>
      <c r="D1292" s="171"/>
      <c r="E1292" s="171"/>
    </row>
    <row r="1293" spans="1:5" x14ac:dyDescent="0.15">
      <c r="A1293" s="171"/>
      <c r="D1293" s="171"/>
      <c r="E1293" s="171"/>
    </row>
    <row r="1294" spans="1:5" x14ac:dyDescent="0.15">
      <c r="A1294" s="171"/>
      <c r="D1294" s="171"/>
      <c r="E1294" s="171"/>
    </row>
    <row r="1295" spans="1:5" x14ac:dyDescent="0.15">
      <c r="A1295" s="171"/>
      <c r="D1295" s="171"/>
      <c r="E1295" s="171"/>
    </row>
    <row r="1296" spans="1:5" x14ac:dyDescent="0.15">
      <c r="A1296" s="171"/>
      <c r="D1296" s="171"/>
      <c r="E1296" s="171"/>
    </row>
    <row r="1297" spans="1:5" x14ac:dyDescent="0.15">
      <c r="A1297" s="171"/>
      <c r="D1297" s="171"/>
      <c r="E1297" s="171"/>
    </row>
    <row r="1298" spans="1:5" x14ac:dyDescent="0.15">
      <c r="A1298" s="171"/>
      <c r="D1298" s="171"/>
      <c r="E1298" s="171"/>
    </row>
    <row r="1299" spans="1:5" x14ac:dyDescent="0.15">
      <c r="A1299" s="171"/>
      <c r="D1299" s="171"/>
      <c r="E1299" s="171"/>
    </row>
    <row r="1300" spans="1:5" x14ac:dyDescent="0.15">
      <c r="A1300" s="171"/>
      <c r="D1300" s="171"/>
      <c r="E1300" s="171"/>
    </row>
    <row r="1301" spans="1:5" x14ac:dyDescent="0.15">
      <c r="A1301" s="171"/>
      <c r="D1301" s="171"/>
      <c r="E1301" s="171"/>
    </row>
    <row r="1302" spans="1:5" x14ac:dyDescent="0.15">
      <c r="A1302" s="171"/>
      <c r="D1302" s="171"/>
      <c r="E1302" s="171"/>
    </row>
    <row r="1303" spans="1:5" x14ac:dyDescent="0.15">
      <c r="A1303" s="171"/>
      <c r="D1303" s="171"/>
      <c r="E1303" s="171"/>
    </row>
    <row r="1304" spans="1:5" x14ac:dyDescent="0.15">
      <c r="A1304" s="171"/>
      <c r="D1304" s="171"/>
      <c r="E1304" s="171"/>
    </row>
    <row r="1305" spans="1:5" x14ac:dyDescent="0.15">
      <c r="A1305" s="171"/>
      <c r="D1305" s="171"/>
      <c r="E1305" s="171"/>
    </row>
    <row r="1306" spans="1:5" x14ac:dyDescent="0.15">
      <c r="A1306" s="171"/>
      <c r="D1306" s="171"/>
      <c r="E1306" s="171"/>
    </row>
    <row r="1307" spans="1:5" x14ac:dyDescent="0.15">
      <c r="A1307" s="171"/>
      <c r="D1307" s="171"/>
      <c r="E1307" s="171"/>
    </row>
    <row r="1308" spans="1:5" x14ac:dyDescent="0.15">
      <c r="A1308" s="171"/>
      <c r="D1308" s="171"/>
      <c r="E1308" s="171"/>
    </row>
    <row r="1309" spans="1:5" x14ac:dyDescent="0.15">
      <c r="A1309" s="171"/>
      <c r="D1309" s="171"/>
      <c r="E1309" s="171"/>
    </row>
    <row r="1310" spans="1:5" x14ac:dyDescent="0.15">
      <c r="A1310" s="171"/>
      <c r="D1310" s="171"/>
      <c r="E1310" s="171"/>
    </row>
    <row r="1311" spans="1:5" x14ac:dyDescent="0.15">
      <c r="A1311" s="171"/>
      <c r="D1311" s="171"/>
      <c r="E1311" s="171"/>
    </row>
    <row r="1312" spans="1:5" x14ac:dyDescent="0.15">
      <c r="A1312" s="171"/>
      <c r="D1312" s="171"/>
      <c r="E1312" s="171"/>
    </row>
    <row r="1313" spans="1:5" x14ac:dyDescent="0.15">
      <c r="A1313" s="171"/>
      <c r="D1313" s="171"/>
      <c r="E1313" s="171"/>
    </row>
    <row r="1314" spans="1:5" x14ac:dyDescent="0.15">
      <c r="A1314" s="171"/>
      <c r="D1314" s="171"/>
      <c r="E1314" s="171"/>
    </row>
    <row r="1315" spans="1:5" x14ac:dyDescent="0.15">
      <c r="A1315" s="171"/>
      <c r="D1315" s="171"/>
      <c r="E1315" s="171"/>
    </row>
    <row r="1316" spans="1:5" x14ac:dyDescent="0.15">
      <c r="A1316" s="171"/>
      <c r="D1316" s="171"/>
      <c r="E1316" s="171"/>
    </row>
    <row r="1317" spans="1:5" x14ac:dyDescent="0.15">
      <c r="A1317" s="171"/>
      <c r="D1317" s="171"/>
      <c r="E1317" s="171"/>
    </row>
    <row r="1318" spans="1:5" x14ac:dyDescent="0.15">
      <c r="A1318" s="171"/>
      <c r="D1318" s="171"/>
      <c r="E1318" s="171"/>
    </row>
    <row r="1319" spans="1:5" x14ac:dyDescent="0.15">
      <c r="A1319" s="171"/>
      <c r="D1319" s="171"/>
      <c r="E1319" s="171"/>
    </row>
    <row r="1320" spans="1:5" x14ac:dyDescent="0.15">
      <c r="A1320" s="171"/>
      <c r="D1320" s="171"/>
      <c r="E1320" s="171"/>
    </row>
    <row r="1321" spans="1:5" x14ac:dyDescent="0.15">
      <c r="A1321" s="171"/>
      <c r="D1321" s="171"/>
      <c r="E1321" s="171"/>
    </row>
    <row r="1322" spans="1:5" x14ac:dyDescent="0.15">
      <c r="A1322" s="171"/>
      <c r="D1322" s="171"/>
      <c r="E1322" s="171"/>
    </row>
    <row r="1323" spans="1:5" x14ac:dyDescent="0.15">
      <c r="A1323" s="171"/>
      <c r="D1323" s="171"/>
      <c r="E1323" s="171"/>
    </row>
    <row r="1324" spans="1:5" x14ac:dyDescent="0.15">
      <c r="A1324" s="171"/>
      <c r="D1324" s="171"/>
      <c r="E1324" s="171"/>
    </row>
    <row r="1325" spans="1:5" x14ac:dyDescent="0.15">
      <c r="A1325" s="171"/>
      <c r="D1325" s="171"/>
      <c r="E1325" s="171"/>
    </row>
    <row r="1326" spans="1:5" x14ac:dyDescent="0.15">
      <c r="A1326" s="171"/>
      <c r="D1326" s="171"/>
      <c r="E1326" s="171"/>
    </row>
    <row r="1327" spans="1:5" x14ac:dyDescent="0.15">
      <c r="A1327" s="171"/>
      <c r="D1327" s="171"/>
      <c r="E1327" s="171"/>
    </row>
    <row r="1328" spans="1:5" x14ac:dyDescent="0.15">
      <c r="A1328" s="171"/>
      <c r="D1328" s="171"/>
      <c r="E1328" s="171"/>
    </row>
    <row r="1329" spans="1:5" x14ac:dyDescent="0.15">
      <c r="A1329" s="171"/>
      <c r="D1329" s="171"/>
      <c r="E1329" s="171"/>
    </row>
    <row r="1330" spans="1:5" x14ac:dyDescent="0.15">
      <c r="A1330" s="171"/>
      <c r="D1330" s="171"/>
      <c r="E1330" s="171"/>
    </row>
    <row r="1331" spans="1:5" x14ac:dyDescent="0.15">
      <c r="A1331" s="171"/>
      <c r="D1331" s="171"/>
      <c r="E1331" s="171"/>
    </row>
    <row r="1332" spans="1:5" x14ac:dyDescent="0.15">
      <c r="A1332" s="171"/>
      <c r="D1332" s="171"/>
      <c r="E1332" s="171"/>
    </row>
    <row r="1333" spans="1:5" x14ac:dyDescent="0.15">
      <c r="A1333" s="171"/>
      <c r="D1333" s="171"/>
      <c r="E1333" s="171"/>
    </row>
    <row r="1334" spans="1:5" x14ac:dyDescent="0.15">
      <c r="A1334" s="171"/>
      <c r="D1334" s="171"/>
      <c r="E1334" s="171"/>
    </row>
    <row r="1335" spans="1:5" x14ac:dyDescent="0.15">
      <c r="A1335" s="171"/>
      <c r="D1335" s="171"/>
      <c r="E1335" s="171"/>
    </row>
    <row r="1336" spans="1:5" x14ac:dyDescent="0.15">
      <c r="A1336" s="171"/>
      <c r="D1336" s="171"/>
      <c r="E1336" s="171"/>
    </row>
    <row r="1337" spans="1:5" x14ac:dyDescent="0.15">
      <c r="A1337" s="171"/>
      <c r="D1337" s="171"/>
      <c r="E1337" s="171"/>
    </row>
    <row r="1338" spans="1:5" x14ac:dyDescent="0.15">
      <c r="A1338" s="171"/>
      <c r="D1338" s="171"/>
      <c r="E1338" s="171"/>
    </row>
    <row r="1339" spans="1:5" x14ac:dyDescent="0.15">
      <c r="A1339" s="171"/>
      <c r="D1339" s="171"/>
      <c r="E1339" s="171"/>
    </row>
    <row r="1340" spans="1:5" x14ac:dyDescent="0.15">
      <c r="A1340" s="171"/>
      <c r="D1340" s="171"/>
      <c r="E1340" s="171"/>
    </row>
    <row r="1341" spans="1:5" x14ac:dyDescent="0.15">
      <c r="A1341" s="171"/>
      <c r="D1341" s="171"/>
      <c r="E1341" s="171"/>
    </row>
    <row r="1342" spans="1:5" x14ac:dyDescent="0.15">
      <c r="A1342" s="171"/>
      <c r="D1342" s="171"/>
      <c r="E1342" s="171"/>
    </row>
    <row r="1343" spans="1:5" x14ac:dyDescent="0.15">
      <c r="A1343" s="171"/>
      <c r="D1343" s="171"/>
      <c r="E1343" s="171"/>
    </row>
    <row r="1344" spans="1:5" x14ac:dyDescent="0.15">
      <c r="A1344" s="171"/>
      <c r="D1344" s="171"/>
      <c r="E1344" s="171"/>
    </row>
    <row r="1345" spans="1:5" x14ac:dyDescent="0.15">
      <c r="A1345" s="171"/>
      <c r="D1345" s="171"/>
      <c r="E1345" s="171"/>
    </row>
    <row r="1346" spans="1:5" x14ac:dyDescent="0.15">
      <c r="A1346" s="171"/>
      <c r="D1346" s="171"/>
      <c r="E1346" s="171"/>
    </row>
    <row r="1347" spans="1:5" x14ac:dyDescent="0.15">
      <c r="A1347" s="171"/>
      <c r="D1347" s="171"/>
      <c r="E1347" s="171"/>
    </row>
    <row r="1348" spans="1:5" x14ac:dyDescent="0.15">
      <c r="A1348" s="171"/>
      <c r="D1348" s="171"/>
      <c r="E1348" s="171"/>
    </row>
    <row r="1349" spans="1:5" x14ac:dyDescent="0.15">
      <c r="A1349" s="171"/>
      <c r="D1349" s="171"/>
      <c r="E1349" s="171"/>
    </row>
    <row r="1350" spans="1:5" x14ac:dyDescent="0.15">
      <c r="A1350" s="171"/>
      <c r="D1350" s="171"/>
      <c r="E1350" s="171"/>
    </row>
    <row r="1351" spans="1:5" x14ac:dyDescent="0.15">
      <c r="A1351" s="171"/>
      <c r="D1351" s="171"/>
      <c r="E1351" s="171"/>
    </row>
    <row r="1352" spans="1:5" x14ac:dyDescent="0.15">
      <c r="A1352" s="171"/>
      <c r="D1352" s="171"/>
      <c r="E1352" s="171"/>
    </row>
    <row r="1353" spans="1:5" x14ac:dyDescent="0.15">
      <c r="A1353" s="171"/>
      <c r="D1353" s="171"/>
      <c r="E1353" s="171"/>
    </row>
    <row r="1354" spans="1:5" x14ac:dyDescent="0.15">
      <c r="A1354" s="171"/>
      <c r="D1354" s="171"/>
      <c r="E1354" s="171"/>
    </row>
    <row r="1355" spans="1:5" x14ac:dyDescent="0.15">
      <c r="A1355" s="171"/>
      <c r="D1355" s="171"/>
      <c r="E1355" s="171"/>
    </row>
    <row r="1356" spans="1:5" x14ac:dyDescent="0.15">
      <c r="A1356" s="171"/>
      <c r="D1356" s="171"/>
      <c r="E1356" s="171"/>
    </row>
    <row r="1357" spans="1:5" x14ac:dyDescent="0.15">
      <c r="A1357" s="171"/>
      <c r="D1357" s="171"/>
      <c r="E1357" s="171"/>
    </row>
  </sheetData>
  <autoFilter ref="A1:E1"/>
  <phoneticPr fontId="11"/>
  <pageMargins left="0.7" right="0.7" top="0.75" bottom="0.75" header="0.3" footer="0.3"/>
  <pageSetup paperSize="9"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A1:C27"/>
  <sheetViews>
    <sheetView zoomScale="85" zoomScaleNormal="85" workbookViewId="0"/>
  </sheetViews>
  <sheetFormatPr defaultColWidth="9" defaultRowHeight="18.75" x14ac:dyDescent="0.45"/>
  <cols>
    <col min="1" max="1" width="20.75" style="228" customWidth="1"/>
    <col min="2" max="2" width="12.5" style="228" customWidth="1"/>
    <col min="3" max="3" width="10" style="228" customWidth="1"/>
    <col min="4" max="4" width="9" style="228" customWidth="1"/>
    <col min="5" max="5" width="13.875" style="228" customWidth="1"/>
    <col min="6" max="7" width="9" style="228"/>
    <col min="8" max="8" width="9" style="228" customWidth="1"/>
    <col min="9" max="16384" width="9" style="228"/>
  </cols>
  <sheetData>
    <row r="1" spans="1:3" ht="19.5" thickBot="1" x14ac:dyDescent="0.5">
      <c r="A1" s="228" t="s">
        <v>185</v>
      </c>
    </row>
    <row r="2" spans="1:3" x14ac:dyDescent="0.45">
      <c r="A2" s="287" t="s">
        <v>187</v>
      </c>
      <c r="B2" s="288">
        <v>0.05</v>
      </c>
    </row>
    <row r="3" spans="1:3" x14ac:dyDescent="0.45">
      <c r="A3" s="311" t="s">
        <v>188</v>
      </c>
      <c r="B3" s="290">
        <v>0.1</v>
      </c>
    </row>
    <row r="4" spans="1:3" ht="19.5" thickBot="1" x14ac:dyDescent="0.5">
      <c r="A4" s="312" t="s">
        <v>186</v>
      </c>
      <c r="B4" s="293">
        <v>1</v>
      </c>
    </row>
    <row r="6" spans="1:3" ht="19.5" thickBot="1" x14ac:dyDescent="0.5">
      <c r="A6" s="228" t="s">
        <v>189</v>
      </c>
      <c r="B6" s="228" t="s">
        <v>211</v>
      </c>
      <c r="C6" s="228" t="s">
        <v>212</v>
      </c>
    </row>
    <row r="7" spans="1:3" x14ac:dyDescent="0.45">
      <c r="A7" s="287" t="s">
        <v>192</v>
      </c>
      <c r="B7" s="313">
        <v>1</v>
      </c>
      <c r="C7" s="288">
        <v>1</v>
      </c>
    </row>
    <row r="8" spans="1:3" x14ac:dyDescent="0.45">
      <c r="A8" s="311" t="s">
        <v>190</v>
      </c>
      <c r="B8" s="254">
        <v>0.25</v>
      </c>
      <c r="C8" s="290">
        <v>0.8</v>
      </c>
    </row>
    <row r="9" spans="1:3" ht="19.5" thickBot="1" x14ac:dyDescent="0.5">
      <c r="A9" s="312" t="s">
        <v>191</v>
      </c>
      <c r="B9" s="255">
        <v>0.1</v>
      </c>
      <c r="C9" s="293">
        <v>0.8</v>
      </c>
    </row>
    <row r="10" spans="1:3" x14ac:dyDescent="0.45">
      <c r="A10" s="236"/>
      <c r="B10" s="236"/>
      <c r="C10" s="236"/>
    </row>
    <row r="11" spans="1:3" x14ac:dyDescent="0.45">
      <c r="A11" s="228" t="s">
        <v>193</v>
      </c>
    </row>
    <row r="12" spans="1:3" ht="19.5" thickBot="1" x14ac:dyDescent="0.5">
      <c r="A12" s="228" t="s">
        <v>107</v>
      </c>
      <c r="B12" s="228" t="s">
        <v>213</v>
      </c>
      <c r="C12" s="228">
        <v>1</v>
      </c>
    </row>
    <row r="13" spans="1:3" x14ac:dyDescent="0.45">
      <c r="A13" s="922" t="s">
        <v>223</v>
      </c>
      <c r="B13" s="230"/>
      <c r="C13" s="288">
        <v>1</v>
      </c>
    </row>
    <row r="14" spans="1:3" x14ac:dyDescent="0.45">
      <c r="A14" s="923"/>
      <c r="B14" s="231" t="s">
        <v>190</v>
      </c>
      <c r="C14" s="290">
        <v>0.8</v>
      </c>
    </row>
    <row r="15" spans="1:3" x14ac:dyDescent="0.45">
      <c r="A15" s="924"/>
      <c r="B15" s="231" t="s">
        <v>191</v>
      </c>
      <c r="C15" s="290">
        <v>0.8</v>
      </c>
    </row>
    <row r="16" spans="1:3" x14ac:dyDescent="0.45">
      <c r="A16" s="920" t="s">
        <v>194</v>
      </c>
      <c r="B16" s="231"/>
      <c r="C16" s="290">
        <v>0.5</v>
      </c>
    </row>
    <row r="17" spans="1:3" x14ac:dyDescent="0.45">
      <c r="A17" s="920"/>
      <c r="B17" s="231" t="s">
        <v>196</v>
      </c>
      <c r="C17" s="290">
        <v>0.4</v>
      </c>
    </row>
    <row r="18" spans="1:3" x14ac:dyDescent="0.45">
      <c r="A18" s="920"/>
      <c r="B18" s="231" t="s">
        <v>197</v>
      </c>
      <c r="C18" s="290">
        <v>0.4</v>
      </c>
    </row>
    <row r="19" spans="1:3" x14ac:dyDescent="0.45">
      <c r="A19" s="920" t="s">
        <v>195</v>
      </c>
      <c r="B19" s="231"/>
      <c r="C19" s="290">
        <v>0.05</v>
      </c>
    </row>
    <row r="20" spans="1:3" x14ac:dyDescent="0.45">
      <c r="A20" s="920"/>
      <c r="B20" s="231" t="s">
        <v>196</v>
      </c>
      <c r="C20" s="290">
        <v>0.05</v>
      </c>
    </row>
    <row r="21" spans="1:3" ht="19.5" thickBot="1" x14ac:dyDescent="0.5">
      <c r="A21" s="921"/>
      <c r="B21" s="292" t="s">
        <v>197</v>
      </c>
      <c r="C21" s="293">
        <v>0.05</v>
      </c>
    </row>
    <row r="22" spans="1:3" x14ac:dyDescent="0.45">
      <c r="A22" s="236"/>
      <c r="B22" s="236"/>
      <c r="C22" s="236"/>
    </row>
    <row r="23" spans="1:3" ht="19.5" thickBot="1" x14ac:dyDescent="0.5">
      <c r="A23" s="228" t="s">
        <v>198</v>
      </c>
      <c r="B23" s="228">
        <v>1</v>
      </c>
    </row>
    <row r="24" spans="1:3" x14ac:dyDescent="0.45">
      <c r="A24" s="287" t="s">
        <v>34</v>
      </c>
      <c r="B24" s="288">
        <v>0.1</v>
      </c>
    </row>
    <row r="25" spans="1:3" x14ac:dyDescent="0.45">
      <c r="A25" s="311" t="s">
        <v>35</v>
      </c>
      <c r="B25" s="290">
        <v>0.05</v>
      </c>
    </row>
    <row r="26" spans="1:3" x14ac:dyDescent="0.45">
      <c r="A26" s="311" t="s">
        <v>119</v>
      </c>
      <c r="B26" s="290">
        <v>0.05</v>
      </c>
    </row>
    <row r="27" spans="1:3" ht="19.5" thickBot="1" x14ac:dyDescent="0.5">
      <c r="A27" s="312" t="s">
        <v>98</v>
      </c>
      <c r="B27" s="293">
        <v>0.05</v>
      </c>
    </row>
  </sheetData>
  <sheetProtection password="C3B3" sheet="1" objects="1" scenarios="1" selectLockedCells="1" selectUnlockedCells="1"/>
  <mergeCells count="3">
    <mergeCell ref="A16:A18"/>
    <mergeCell ref="A19:A21"/>
    <mergeCell ref="A13:A15"/>
  </mergeCells>
  <phoneticPr fontId="11"/>
  <pageMargins left="0.7" right="0.7" top="0.75" bottom="0.75" header="0.3" footer="0.3"/>
  <pageSetup paperSize="9"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3203EA26D357F941875283F812AF8DD1" ma:contentTypeVersion="16" ma:contentTypeDescription="新しいドキュメントを作成します。" ma:contentTypeScope="" ma:versionID="8a7e13d028495af846a0b48e012f109f">
  <xsd:schema xmlns:xsd="http://www.w3.org/2001/XMLSchema" xmlns:xs="http://www.w3.org/2001/XMLSchema" xmlns:p="http://schemas.microsoft.com/office/2006/metadata/properties" xmlns:ns2="c144edc9-5eb1-4e1b-ab78-e13feb91e973" xmlns:ns3="85ec59af-1a16-40a0-b163-384e34c79a5c" targetNamespace="http://schemas.microsoft.com/office/2006/metadata/properties" ma:root="true" ma:fieldsID="bc498ee2fa713fe64d9f43d359bcc9bc" ns2:_="" ns3:_="">
    <xsd:import namespace="c144edc9-5eb1-4e1b-ab78-e13feb91e973"/>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GenerationTime" minOccurs="0"/>
                <xsd:element ref="ns2:MediaServiceEventHashCode" minOccurs="0"/>
                <xsd:element ref="ns2:MediaServiceLocation" minOccurs="0"/>
                <xsd:element ref="ns2:MediaServiceOCR" minOccurs="0"/>
                <xsd:element ref="ns2:_Flow_SignoffStatus"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144edc9-5eb1-4e1b-ab78-e13feb91e973"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description="" ma:indexed="true" ma:internalName="MediaServiceLocatio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627f__x8a8d__x306e__x72b6__x614b_">
      <xsd:simpleType>
        <xsd:restriction base="dms:Text"/>
      </xsd:simple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46ebb2f8-70fe-47e8-8897-9a76468c960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144edc9-5eb1-4e1b-ab78-e13feb91e973" xsi:nil="true"/>
    <lcf76f155ced4ddcb4097134ff3c332f xmlns="c144edc9-5eb1-4e1b-ab78-e13feb91e973">
      <Terms xmlns="http://schemas.microsoft.com/office/infopath/2007/PartnerControls"/>
    </lcf76f155ced4ddcb4097134ff3c332f>
    <TaxCatchAll xmlns="85ec59af-1a16-40a0-b163-384e34c79a5c" xsi:nil="true"/>
    <_Flow_SignoffStatus xmlns="c144edc9-5eb1-4e1b-ab78-e13feb91e973" xsi:nil="true"/>
  </documentManagement>
</p:properties>
</file>

<file path=customXml/itemProps1.xml><?xml version="1.0" encoding="utf-8"?>
<ds:datastoreItem xmlns:ds="http://schemas.openxmlformats.org/officeDocument/2006/customXml" ds:itemID="{CF540696-6E42-42C7-96D5-D86D46E76A37}"/>
</file>

<file path=customXml/itemProps2.xml><?xml version="1.0" encoding="utf-8"?>
<ds:datastoreItem xmlns:ds="http://schemas.openxmlformats.org/officeDocument/2006/customXml" ds:itemID="{A25D1768-16B0-4542-8ABE-8606D950E683}"/>
</file>

<file path=customXml/itemProps3.xml><?xml version="1.0" encoding="utf-8"?>
<ds:datastoreItem xmlns:ds="http://schemas.openxmlformats.org/officeDocument/2006/customXml" ds:itemID="{C50D11C2-D78A-4A0B-AA85-CA06EA6881C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22</vt:i4>
      </vt:variant>
      <vt:variant>
        <vt:lpstr>名前付き一覧</vt:lpstr>
      </vt:variant>
      <vt:variant>
        <vt:i4>4</vt:i4>
      </vt:variant>
    </vt:vector>
  </HeadingPairs>
  <TitlesOfParts>
    <vt:vector size="26" baseType="lpstr">
      <vt:lpstr>【使い方】 (非表示)</vt:lpstr>
      <vt:lpstr>変更履歴</vt:lpstr>
      <vt:lpstr>【使い方】</vt:lpstr>
      <vt:lpstr>入力シート</vt:lpstr>
      <vt:lpstr>入力チェック（製剤）</vt:lpstr>
      <vt:lpstr>入力チェック（使用）</vt:lpstr>
      <vt:lpstr>補助3</vt:lpstr>
      <vt:lpstr>選択肢</vt:lpstr>
      <vt:lpstr>補助1</vt:lpstr>
      <vt:lpstr>補助2</vt:lpstr>
      <vt:lpstr>10 aあたり換算</vt:lpstr>
      <vt:lpstr>出力シート（主要）</vt:lpstr>
      <vt:lpstr>出力シート（サブ）</vt:lpstr>
      <vt:lpstr>作物名エラーの場合</vt:lpstr>
      <vt:lpstr>計算シート</vt:lpstr>
      <vt:lpstr>経皮吸収率</vt:lpstr>
      <vt:lpstr>標準面積</vt:lpstr>
      <vt:lpstr>調製時</vt:lpstr>
      <vt:lpstr>散布時</vt:lpstr>
      <vt:lpstr>平均面積</vt:lpstr>
      <vt:lpstr>作物分類</vt:lpstr>
      <vt:lpstr>防護装備</vt:lpstr>
      <vt:lpstr>'出力シート（サブ）'!Print_Area</vt:lpstr>
      <vt:lpstr>'出力シート（主要）'!Print_Area</vt:lpstr>
      <vt:lpstr>入力シート!Print_Area</vt:lpstr>
      <vt:lpstr>'出力シート（主要）'!Print_Titles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2025-08-07T07:18:22Z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0x0101003203EA26D357F941875283F812AF8DD1</vt:lpwstr>
  </property>
</Properties>
</file>