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defaultThemeVersion="124226"/>
  <xr:revisionPtr revIDLastSave="0" documentId="13_ncr:101_{6E928FC7-9E36-4477-B8D3-F2F86CD76E07}" xr6:coauthVersionLast="47" xr6:coauthVersionMax="47" xr10:uidLastSave="{00000000-0000-0000-0000-000000000000}"/>
  <bookViews>
    <workbookView xWindow="-120" yWindow="-16320" windowWidth="29040" windowHeight="15840" activeTab="1" xr2:uid="{00000000-000D-0000-FFFF-FFFF00000000}"/>
  </bookViews>
  <sheets>
    <sheet name="様式" sheetId="9"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様式!$A$1:$E$171</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28" i="9" l="1" a="1"/>
  <c r="A128" i="9" s="1"/>
  <c r="A127" i="9" a="1"/>
  <c r="A127" i="9"/>
  <c r="A126" i="9" a="1"/>
  <c r="A126" i="9" s="1"/>
  <c r="A125" i="9" a="1"/>
  <c r="A125" i="9" s="1"/>
  <c r="E125" i="9" l="1"/>
  <c r="F24" i="9"/>
  <c r="G24" i="9" s="1"/>
  <c r="F124" i="9"/>
  <c r="F25" i="9"/>
  <c r="G25" i="9" s="1"/>
  <c r="F26" i="9"/>
  <c r="G26" i="9" s="1"/>
  <c r="F27" i="9"/>
  <c r="G27" i="9" s="1"/>
  <c r="F28" i="9"/>
  <c r="G28" i="9" s="1"/>
  <c r="F29" i="9"/>
  <c r="G29" i="9" s="1"/>
  <c r="F30" i="9"/>
  <c r="G30" i="9" s="1"/>
  <c r="F31" i="9"/>
  <c r="G31" i="9" s="1"/>
  <c r="F32" i="9"/>
  <c r="G32" i="9" s="1"/>
  <c r="F33" i="9"/>
  <c r="G33" i="9" s="1"/>
  <c r="F34" i="9"/>
  <c r="G34" i="9" s="1"/>
  <c r="F35" i="9"/>
  <c r="G35" i="9" s="1"/>
  <c r="F36" i="9"/>
  <c r="G36" i="9" s="1"/>
  <c r="F37" i="9"/>
  <c r="G37" i="9" s="1"/>
  <c r="F38" i="9"/>
  <c r="G38" i="9" s="1"/>
  <c r="F39" i="9"/>
  <c r="G39" i="9" s="1"/>
  <c r="F40" i="9"/>
  <c r="G40" i="9" s="1"/>
  <c r="F41" i="9"/>
  <c r="G41" i="9" s="1"/>
  <c r="F42" i="9"/>
  <c r="G42" i="9" s="1"/>
  <c r="F43" i="9"/>
  <c r="G43" i="9" s="1"/>
  <c r="F44" i="9"/>
  <c r="G44" i="9" s="1"/>
  <c r="F45" i="9"/>
  <c r="G45" i="9" s="1"/>
  <c r="F46" i="9"/>
  <c r="G46" i="9" s="1"/>
  <c r="F47" i="9"/>
  <c r="G47" i="9" s="1"/>
  <c r="F48" i="9"/>
  <c r="G48" i="9" s="1"/>
  <c r="F49" i="9"/>
  <c r="G49" i="9" s="1"/>
  <c r="F50" i="9"/>
  <c r="G50" i="9" s="1"/>
  <c r="F51" i="9"/>
  <c r="G51" i="9" s="1"/>
  <c r="F52" i="9"/>
  <c r="G52" i="9" s="1"/>
  <c r="F53" i="9"/>
  <c r="G53" i="9" s="1"/>
  <c r="F54" i="9"/>
  <c r="G54" i="9" s="1"/>
  <c r="F55" i="9"/>
  <c r="G55" i="9" s="1"/>
  <c r="F56" i="9"/>
  <c r="G56" i="9" s="1"/>
  <c r="F57" i="9"/>
  <c r="G57" i="9" s="1"/>
  <c r="F58" i="9"/>
  <c r="G58" i="9" s="1"/>
  <c r="F59" i="9"/>
  <c r="G59" i="9" s="1"/>
  <c r="F60" i="9"/>
  <c r="G60" i="9" s="1"/>
  <c r="F61" i="9"/>
  <c r="G61" i="9" s="1"/>
  <c r="F62" i="9"/>
  <c r="G62" i="9" s="1"/>
  <c r="F63" i="9"/>
  <c r="G63" i="9" s="1"/>
  <c r="F64" i="9"/>
  <c r="G64" i="9" s="1"/>
  <c r="F65" i="9"/>
  <c r="G65" i="9" s="1"/>
  <c r="F66" i="9"/>
  <c r="G66" i="9" s="1"/>
  <c r="F67" i="9"/>
  <c r="G67" i="9" s="1"/>
  <c r="F68" i="9"/>
  <c r="G68" i="9" s="1"/>
  <c r="F69" i="9"/>
  <c r="G69" i="9" s="1"/>
  <c r="F70" i="9"/>
  <c r="G70" i="9" s="1"/>
  <c r="F71" i="9"/>
  <c r="G71" i="9" s="1"/>
  <c r="F72" i="9"/>
  <c r="G72" i="9" s="1"/>
  <c r="F73" i="9"/>
  <c r="G73" i="9" s="1"/>
  <c r="F74" i="9"/>
  <c r="G74" i="9" s="1"/>
  <c r="F75" i="9"/>
  <c r="G75" i="9" s="1"/>
  <c r="F76" i="9"/>
  <c r="G76" i="9" s="1"/>
  <c r="F77" i="9"/>
  <c r="G77" i="9" s="1"/>
  <c r="F78" i="9"/>
  <c r="G78" i="9" s="1"/>
  <c r="F79" i="9"/>
  <c r="G79" i="9" s="1"/>
  <c r="F80" i="9"/>
  <c r="G80" i="9" s="1"/>
  <c r="F81" i="9"/>
  <c r="G81" i="9" s="1"/>
  <c r="F82" i="9"/>
  <c r="G82" i="9" s="1"/>
  <c r="F83" i="9"/>
  <c r="G83" i="9" s="1"/>
  <c r="F84" i="9"/>
  <c r="G84" i="9" s="1"/>
  <c r="F85" i="9"/>
  <c r="G85" i="9" s="1"/>
  <c r="F86" i="9"/>
  <c r="G86" i="9" s="1"/>
  <c r="F87" i="9"/>
  <c r="G87" i="9" s="1"/>
  <c r="F88" i="9"/>
  <c r="G88" i="9" s="1"/>
  <c r="F89" i="9"/>
  <c r="G89" i="9" s="1"/>
  <c r="F90" i="9"/>
  <c r="G90" i="9" s="1"/>
  <c r="F91" i="9"/>
  <c r="G91" i="9" s="1"/>
  <c r="F92" i="9"/>
  <c r="G92" i="9" s="1"/>
  <c r="F93" i="9"/>
  <c r="G93" i="9" s="1"/>
  <c r="F94" i="9"/>
  <c r="G94" i="9" s="1"/>
  <c r="F95" i="9"/>
  <c r="G95" i="9" s="1"/>
  <c r="F96" i="9"/>
  <c r="G96" i="9" s="1"/>
  <c r="F97" i="9"/>
  <c r="G97" i="9" s="1"/>
  <c r="F98" i="9"/>
  <c r="G98" i="9" s="1"/>
  <c r="F99" i="9"/>
  <c r="G99" i="9" s="1"/>
  <c r="F100" i="9"/>
  <c r="G100" i="9" s="1"/>
  <c r="F101" i="9"/>
  <c r="G101" i="9" s="1"/>
  <c r="F102" i="9"/>
  <c r="G102" i="9" s="1"/>
  <c r="F103" i="9"/>
  <c r="G103" i="9" s="1"/>
  <c r="F104" i="9"/>
  <c r="G104" i="9" s="1"/>
  <c r="F105" i="9"/>
  <c r="G105" i="9" s="1"/>
  <c r="F106" i="9"/>
  <c r="G106" i="9" s="1"/>
  <c r="F107" i="9"/>
  <c r="G107" i="9" s="1"/>
  <c r="F108" i="9"/>
  <c r="G108" i="9" s="1"/>
  <c r="F109" i="9"/>
  <c r="G109" i="9" s="1"/>
  <c r="F110" i="9"/>
  <c r="G110" i="9" s="1"/>
  <c r="F111" i="9"/>
  <c r="G111" i="9" s="1"/>
  <c r="F112" i="9"/>
  <c r="G112" i="9" s="1"/>
  <c r="F113" i="9"/>
  <c r="G113" i="9" s="1"/>
  <c r="F114" i="9"/>
  <c r="G114" i="9" s="1"/>
  <c r="F115" i="9"/>
  <c r="G115" i="9" s="1"/>
  <c r="F116" i="9"/>
  <c r="G116" i="9" s="1"/>
  <c r="F117" i="9"/>
  <c r="G117" i="9" s="1"/>
  <c r="F118" i="9"/>
  <c r="G118" i="9" s="1"/>
  <c r="F119" i="9"/>
  <c r="G119" i="9" s="1"/>
  <c r="F120" i="9"/>
  <c r="G120" i="9" s="1"/>
  <c r="F121" i="9"/>
  <c r="G121" i="9" s="1"/>
  <c r="F122" i="9"/>
  <c r="G122" i="9" s="1"/>
  <c r="F123" i="9"/>
  <c r="G123" i="9" s="1"/>
  <c r="F129" i="9"/>
  <c r="G129" i="9" s="1"/>
  <c r="A20" i="9" l="1"/>
  <c r="E166" i="9" l="1"/>
  <c r="D165" i="9"/>
  <c r="C166" i="9"/>
  <c r="B165" i="9"/>
  <c r="E156" i="9"/>
  <c r="D155" i="9"/>
  <c r="C156" i="9"/>
  <c r="B155" i="9"/>
  <c r="E146" i="9"/>
  <c r="C146" i="9"/>
  <c r="D145" i="9"/>
  <c r="B145" i="9"/>
  <c r="E136" i="9"/>
  <c r="D135" i="9"/>
  <c r="C136" i="9"/>
  <c r="B135" i="9"/>
  <c r="A162" i="9" a="1"/>
  <c r="A162" i="9" s="1"/>
  <c r="A142" i="9" a="1"/>
  <c r="A142" i="9" s="1"/>
  <c r="E7" i="9"/>
  <c r="E9" i="9"/>
  <c r="E8" i="9"/>
  <c r="C171" i="9"/>
  <c r="B171" i="9"/>
  <c r="D167" i="9" s="1"/>
  <c r="D171" i="9" s="1"/>
  <c r="E167" i="9"/>
  <c r="D164" i="9"/>
  <c r="B164" i="9"/>
  <c r="C161" i="9"/>
  <c r="B161" i="9"/>
  <c r="D157" i="9" s="1"/>
  <c r="D161" i="9" s="1"/>
  <c r="E157" i="9"/>
  <c r="D154" i="9"/>
  <c r="B154" i="9"/>
  <c r="A152" i="9" a="1"/>
  <c r="A152" i="9" s="1"/>
  <c r="F125" i="9" l="1"/>
  <c r="E138" i="9" s="1"/>
  <c r="F127" i="9"/>
  <c r="E158" i="9" s="1"/>
  <c r="F126" i="9"/>
  <c r="E148" i="9" s="1"/>
  <c r="F128" i="9"/>
  <c r="E127" i="9"/>
  <c r="E126" i="9"/>
  <c r="E128" i="9"/>
  <c r="D15" i="9"/>
  <c r="C151" i="9"/>
  <c r="B151" i="9"/>
  <c r="D147" i="9" s="1"/>
  <c r="D151" i="9" s="1"/>
  <c r="E147" i="9"/>
  <c r="D144" i="9"/>
  <c r="B144" i="9"/>
  <c r="C141" i="9"/>
  <c r="E137" i="9" s="1"/>
  <c r="B141" i="9"/>
  <c r="D137" i="9" s="1"/>
  <c r="D141" i="9" s="1"/>
  <c r="A132" i="9" a="1"/>
  <c r="A132" i="9" s="1"/>
  <c r="A131" i="9"/>
  <c r="E161" i="9" l="1"/>
  <c r="E129" i="9"/>
  <c r="A124" i="9" s="1"/>
  <c r="E168" i="9"/>
  <c r="E171" i="9" s="1"/>
  <c r="A129" i="9" l="1"/>
  <c r="E141" i="9"/>
  <c r="E151"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tc={90C8FBD7-E8AB-4163-A257-82DE0595A7E8}</author>
    <author>tc={BD822F53-A3BB-4C48-AFD8-D5CCF0538647}</author>
    <author>tc={9DD2CD9F-A70F-4749-851A-94D659BECA9B}</author>
    <author>tc={C94E8EB8-4A93-4E06-8ED8-0DE1BCB7DCD8}</author>
    <author>tc={41F9ABAE-3F3D-4735-9374-8048CBA62762}</author>
    <author>tc={A5B6426C-0735-4927-A6D4-56D126CB9B21}</author>
    <author>tc={47AD7096-82F7-4E2D-86E0-E5D7C3703EDE}</author>
    <author>tc={7546768E-6B67-4FA1-8CF6-F478CB43AFA7}</author>
    <author>tc={51396601-6ACE-4BBE-ABD6-ADE8208CCCF0}</author>
    <author>tc={B7184E4C-ECE1-42CD-B000-3A31060C1017}</author>
    <author>tc={B3E0F512-35B1-4380-AEC9-A34814659DD1}</author>
    <author>tc={792207F1-6497-4ACB-BF80-0AD30342D145}</author>
    <author>tc={341A1B39-9B77-463F-B016-084051E04CF4}</author>
    <author>tc={BAC0C594-FCD4-4920-A405-378ABB486F93}</author>
    <author>tc={E84AE92C-A25B-4DA8-92D2-DD8E6B1B4B74}</author>
    <author>tc={7B67BEB3-A6B6-4A54-B7D5-7A6123754123}</author>
    <author>tc={9A6F98B2-516C-4401-8A0C-1710E98C86C6}</author>
    <author>tc={41B90372-8EBA-4995-8C75-B6870B95ACCA}</author>
    <author>tc={BB6982E1-77C3-4FFC-A948-8EF9729BA6A4}</author>
    <author>tc={F07141F9-A511-46FA-B557-BB17ECF022F9}</author>
    <author>tc={5AAB816E-42A7-47A4-8145-1F315C4FCFDC}</author>
    <author>tc={CB871A75-56F7-4539-A0EF-E6F0501CAA44}</author>
    <author>tc={3C604C0D-D06A-4E2F-8722-279B6A2F0B7C}</author>
    <author>tc={3CDDE900-AAF4-4BA0-A6B9-7270AEC3D295}</author>
    <author>tc={26C34012-8E39-4AD8-A4FC-71B81CD3E8E4}</author>
    <author>tc={8BDDB73E-4754-4B29-BEF2-D99ACB8D2051}</author>
    <author>tc={7850C38E-2DCC-46E2-8305-129752FEA3C2}</author>
    <author>tc={EF1E5C90-9533-434C-BDD5-D071655F4CFC}</author>
    <author>tc={42BC92BA-B4EB-44CB-8D87-E64B88E6B128}</author>
    <author>tc={BACE3CD8-4C01-4034-AC33-B35632A911B8}</author>
    <author>tc={7C6218BD-EC98-446F-B90E-C9ECED8B7F1C}</author>
    <author>tc={605D3135-8C39-44E0-95EC-9BED911FB764}</author>
    <author>tc={F90E61FC-0C2A-4130-A5A4-D935C56064C5}</author>
    <author>tc={189314E6-294E-4A6A-BECA-3F58F345F584}</author>
    <author>tc={2D6BEEFE-6034-4EFA-9496-6F67FB62FE42}</author>
    <author>tc={878B2B38-8E43-4141-A247-F366515A22A5}</author>
    <author>tc={2C594E32-2B9C-46B0-BA40-5C0C708D5D82}</author>
    <author>tc={F4095C8C-C9C6-4EF0-B9C4-21C98946C0EA}</author>
    <author>tc={9F27A307-109D-49AF-9763-A38F7AB004CE}</author>
    <author>tc={30200897-BAB9-4753-B493-F278AC05980B}</author>
    <author>tc={4C3F115C-AB76-4B2B-BB4D-916A9FAD5B65}</author>
    <author>tc={D72B696A-5A90-4521-83B5-DF1F4DFDFB28}</author>
    <author>tc={CA0BC40A-3DA8-46A5-918A-B1BCB8E78232}</author>
    <author>tc={8A4DB15A-FB33-4856-8B6F-A99D7A5AEB43}</author>
    <author>tc={166D792C-4DC2-48DC-A222-BFDE29748945}</author>
    <author>tc={6DC4B720-BA48-4805-B932-8A64F152C9AE}</author>
    <author>tc={F96BFFE0-1C55-4288-A67F-FAF745B50D79}</author>
    <author>tc={0C12FAF0-99D1-4681-967E-A25800A88F2D}</author>
    <author>tc={6AAD5C3E-F48A-42B0-91AE-20AEB9FFA39D}</author>
    <author>tc={A8226279-0E11-46CB-9E09-0462100B8353}</author>
    <author>tc={E0DC8A5B-9A25-4D68-9AF2-C183F8069648}</author>
    <author>tc={224DCEC7-DC47-4EDE-B702-29337ABCE5CE}</author>
    <author>tc={1BB8A98E-0B5E-40A1-8635-2A42EDF5942D}</author>
    <author>tc={6D978B64-2408-41C3-ADE1-E63E14C781DC}</author>
    <author>tc={5B5610A0-3CC7-4EC2-83F8-02C2CACD51F7}</author>
    <author>tc={210DD3DC-851A-4DF6-BCAF-C2ECB95CD909}</author>
    <author>tc={F20DEA95-931B-4D94-9925-936D86F54801}</author>
    <author>tc={FC9678E0-5B20-47A0-8EEA-01F554F697D7}</author>
    <author>tc={0643D42C-534F-4CFA-B67D-3DF83C2CC5AD}</author>
    <author>tc={937C4E7C-6846-4514-A6BF-32F6AA98DE78}</author>
    <author>tc={41DD028D-B451-4CF1-8CCC-7ACD41FA3D6A}</author>
  </authors>
  <commentList>
    <comment ref="A7" authorId="0" shapeId="0" xr:uid="{90C8FBD7-E8AB-4163-A257-82DE0595A7E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BD822F53-A3BB-4C48-AFD8-D5CCF053864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9DD2CD9F-A70F-4749-851A-94D659BECA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5" authorId="3" shapeId="0" xr:uid="{C94E8EB8-4A93-4E06-8ED8-0DE1BCB7DCD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3" authorId="4" shapeId="0" xr:uid="{41F9ABAE-3F3D-4735-9374-8048CBA627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輸入する品目を選択してください。
「1.申請内容」において「申請する」を選択されていない品目の関税番号を選択すると、セルが赤くなります。その場合は、「1.申請内容」の入力内容を確認してください。</t>
      </text>
    </comment>
    <comment ref="B23" authorId="5" shapeId="0" xr:uid="{A5B6426C-0735-4927-A6D4-56D126CB9B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C23" authorId="6" shapeId="0" xr:uid="{47AD7096-82F7-4E2D-86E0-E5D7C3703ED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D23" authorId="7" shapeId="0" xr:uid="{7546768E-6B67-4FA1-8CF6-F478CB43AFA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E23" authorId="8" shapeId="0" xr:uid="{51396601-6ACE-4BBE-ABD6-ADE8208CCC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全乳換算数量をkgで入力してください。</t>
      </text>
    </comment>
    <comment ref="E125" authorId="9" shapeId="0" xr:uid="{B7184E4C-ECE1-42CD-B000-3A31060C101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E126" authorId="10" shapeId="0" xr:uid="{B3E0F512-35B1-4380-AEC9-A34814659D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E127" authorId="11" shapeId="0" xr:uid="{792207F1-6497-4ACB-BF80-0AD30342D14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E128" authorId="12" shapeId="0" xr:uid="{341A1B39-9B77-463F-B016-084051E04CF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このセルと同じ数量を申請書の「数量及び単位」の欄に全乳換算数量として記入してください。
申請したい数量と一致しない場合は、「２．物品一覧」の数量を見直してください。</t>
      </text>
    </comment>
    <comment ref="B135" authorId="13" shapeId="0" xr:uid="{BAC0C594-FCD4-4920-A405-378ABB486F9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35" authorId="14" shapeId="0" xr:uid="{E84AE92C-A25B-4DA8-92D2-DD8E6B1B4B7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36" authorId="15" shapeId="0" xr:uid="{7B67BEB3-A6B6-4A54-B7D5-7A612375412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36" authorId="16" shapeId="0" xr:uid="{9A6F98B2-516C-4401-8A0C-1710E98C8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37" authorId="17" shapeId="0" xr:uid="{41B90372-8EBA-4995-8C75-B6870B95AC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バターその他の油脂及びデイリースプレッドとして申請する全ての割当対象物品の合計在庫数量を入力してください。</t>
      </text>
    </comment>
    <comment ref="A138" authorId="18" shapeId="0" xr:uid="{BB6982E1-77C3-4FFC-A948-8EF9729BA6A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バターその他の油脂及びデイリースプレッドとして申請する全ての割当対象物品の合計輸入数量を入力してください。
申請者名義で輸入通関した合計数量を入力し、日本国内で他社から購入したものは含めないでください。</t>
      </text>
    </comment>
    <comment ref="B138" authorId="19" shapeId="0" xr:uid="{F07141F9-A511-46FA-B557-BB17ECF022F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38" authorId="20" shapeId="0" xr:uid="{5AAB816E-42A7-47A4-8145-1F315C4FCF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39" authorId="21" shapeId="0" xr:uid="{CB871A75-56F7-4539-A0EF-E6F0501CAA4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バターその他の油脂及びデイリースプレッドとして申請する全ての割当対象物品の合計購入数量を入力してください。
日本国内で他社から購入した数量を入力してください。</t>
      </text>
    </comment>
    <comment ref="A140" authorId="22" shapeId="0" xr:uid="{3C604C0D-D06A-4E2F-8722-279B6A2F0B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バターその他の油脂及びデイリースプレッドとして申請する全ての割当対象物品の使用・販売・廃棄数量の合計を入力してください。</t>
      </text>
    </comment>
    <comment ref="B140" authorId="23" shapeId="0" xr:uid="{3CDDE900-AAF4-4BA0-A6B9-7270AEC3D29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40" authorId="24" shapeId="0" xr:uid="{26C34012-8E39-4AD8-A4FC-71B81CD3E8E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B145" authorId="25" shapeId="0" xr:uid="{8BDDB73E-4754-4B29-BEF2-D99ACB8D205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45" authorId="26" shapeId="0" xr:uid="{7850C38E-2DCC-46E2-8305-129752FEA3C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46" authorId="27" shapeId="0" xr:uid="{EF1E5C90-9533-434C-BDD5-D071655F4CF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46" authorId="28" shapeId="0" xr:uid="{42BC92BA-B4EB-44CB-8D87-E64B88E6B12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47" authorId="29" shapeId="0" xr:uid="{BACE3CD8-4C01-4034-AC33-B35632A911B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脱脂粉乳として申請する全ての割当対象物品の合計在庫数量を入力してください。</t>
      </text>
    </comment>
    <comment ref="A148" authorId="30" shapeId="0" xr:uid="{7C6218BD-EC98-446F-B90E-C9ECED8B7F1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脱脂粉乳として申請する全ての割当対象物品の合計輸入数量を入力してください。
申請者名義で輸入通関した合計数量を入力し、日本国内で他社から購入したものは含めないでください。</t>
      </text>
    </comment>
    <comment ref="B148" authorId="31" shapeId="0" xr:uid="{605D3135-8C39-44E0-95EC-9BED911FB76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48" authorId="32" shapeId="0" xr:uid="{F90E61FC-0C2A-4130-A5A4-D935C56064C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49" authorId="33" shapeId="0" xr:uid="{189314E6-294E-4A6A-BECA-3F58F345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脱脂粉乳として申請する全商品の合計購入数量を入力してください。
日本国内で他社から購入した数量を入力してください。</t>
      </text>
    </comment>
    <comment ref="A150" authorId="34" shapeId="0" xr:uid="{2D6BEEFE-6034-4EFA-9496-6F67FB62F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脱脂粉乳として申請する全ての割当対象物品の使用・販売・廃棄数量の合計を入力してください。</t>
      </text>
    </comment>
    <comment ref="B150" authorId="35" shapeId="0" xr:uid="{878B2B38-8E43-4141-A247-F366515A22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50" authorId="36" shapeId="0" xr:uid="{2C594E32-2B9C-46B0-BA40-5C0C708D5D8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B155" authorId="37" shapeId="0" xr:uid="{F4095C8C-C9C6-4EF0-B9C4-21C98946C0E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55" authorId="38" shapeId="0" xr:uid="{9F27A307-109D-49AF-9763-A38F7AB004C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56" authorId="39" shapeId="0" xr:uid="{30200897-BAB9-4753-B493-F278AC0598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56" authorId="40" shapeId="0" xr:uid="{4C3F115C-AB76-4B2B-BB4D-916A9FAD5B6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57" authorId="41" shapeId="0" xr:uid="{D72B696A-5A90-4521-83B5-DF1F4DFDFB2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粉乳及びバターミルクパウダーとして申請する全ての割当対象物品の合計在庫数量を入力してください。</t>
      </text>
    </comment>
    <comment ref="A158" authorId="42" shapeId="0" xr:uid="{CA0BC40A-3DA8-46A5-918A-B1BCB8E7823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粉乳及びバターミルクパウダーとして申請する全ての割当対象物品の合計輸入数量を入力してください。
申請者名義で輸入通関した合計数量を入力し、日本国内で他社から購入したものは含めないでください。</t>
      </text>
    </comment>
    <comment ref="B158" authorId="43" shapeId="0" xr:uid="{8A4DB15A-FB33-4856-8B6F-A99D7A5AEB4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58" authorId="44" shapeId="0" xr:uid="{166D792C-4DC2-48DC-A222-BFDE2974894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59" authorId="45" shapeId="0" xr:uid="{6DC4B720-BA48-4805-B932-8A64F152C9A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粉乳及びバターミルクパウダーとして申請する全ての割当対象物品の合計購入数量を入力してください。
日本国内で他社から購入した数量を入力してください。</t>
      </text>
    </comment>
    <comment ref="A160" authorId="46" shapeId="0" xr:uid="{F96BFFE0-1C55-4288-A67F-FAF745B50D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粉乳及びバターミルクパウダーとして申請する全ての割当対象物品の使用・販売・廃棄数量の合計を入力してください。</t>
      </text>
    </comment>
    <comment ref="B160" authorId="47" shapeId="0" xr:uid="{0C12FAF0-99D1-4681-967E-A25800A88F2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60" authorId="48" shapeId="0" xr:uid="{6AAD5C3E-F48A-42B0-91AE-20AEB9FFA39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B165" authorId="49" shapeId="0" xr:uid="{A8226279-0E11-46CB-9E09-0462100B835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65" authorId="50" shapeId="0" xr:uid="{E0DC8A5B-9A25-4D68-9AF2-C183F806964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66" authorId="51" shapeId="0" xr:uid="{224DCEC7-DC47-4EDE-B702-29337ABCE5C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E166" authorId="52" shapeId="0" xr:uid="{1BB8A98E-0B5E-40A1-8635-2A42EDF5942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67" authorId="53" shapeId="0" xr:uid="{6D978B64-2408-41C3-ADE1-E63E14C781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加糖れん乳として申請する全ての割当対象物品の合計在庫数量を入力してください。</t>
      </text>
    </comment>
    <comment ref="A168" authorId="54" shapeId="0" xr:uid="{5B5610A0-3CC7-4EC2-83F8-02C2CACD51F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加糖れん乳として申請する全ての割当対象物品の合計輸入数量を入力してください。
申請者名義で輸入通関した合計数量を入力し、日本国内で他社から購入したものは含めないでください。</t>
      </text>
    </comment>
    <comment ref="B168" authorId="55" shapeId="0" xr:uid="{210DD3DC-851A-4DF6-BCAF-C2ECB95CD90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68" authorId="56" shapeId="0" xr:uid="{F20DEA95-931B-4D94-9925-936D86F5480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このセルと同じ数量を申請書の「数量及び単位」の欄に製品重量として記入してください。
申請したい数量と一致しない場合は、「２．物品一覧」の数量を見直してください。</t>
      </text>
    </comment>
    <comment ref="A169" authorId="57" shapeId="0" xr:uid="{FC9678E0-5B20-47A0-8EEA-01F554F697D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加糖れん乳として申請する全ての割当対象物品の合計購入数量を入力してください。
日本国内で他社から購入した数量を入力してください。</t>
      </text>
    </comment>
    <comment ref="A170" authorId="58" shapeId="0" xr:uid="{0643D42C-534F-4CFA-B67D-3DF83C2CC5A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加糖れん乳として申請する全ての割当対象物品の使用・販売・廃棄数量の合計を入力してください。</t>
      </text>
    </comment>
    <comment ref="B170" authorId="59" shapeId="0" xr:uid="{937C4E7C-6846-4514-A6BF-32F6AA98DE7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70" authorId="60" shapeId="0" xr:uid="{41DD028D-B451-4CF1-8CCC-7ACD41FA3D6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<sst xmlns="http://schemas.openxmlformats.org/spreadsheetml/2006/main" count="410" uniqueCount="193">
  <si>
    <t>代表者名：</t>
    <rPh sb="0" eb="3">
      <t>ダイヒョウシャ</t>
    </rPh>
    <rPh sb="3" eb="4">
      <t>メイ</t>
    </rPh>
    <phoneticPr fontId="1"/>
  </si>
  <si>
    <t>住所：</t>
    <rPh sb="0" eb="2">
      <t>ジュウショ</t>
    </rPh>
    <phoneticPr fontId="1"/>
  </si>
  <si>
    <t>原産地・原産国：</t>
    <rPh sb="0" eb="3">
      <t>ゲンサンチ</t>
    </rPh>
    <rPh sb="4" eb="7">
      <t>ゲンサンコク</t>
    </rPh>
    <phoneticPr fontId="1"/>
  </si>
  <si>
    <t>申請者名：</t>
    <rPh sb="0" eb="3">
      <t>シンセイシャ</t>
    </rPh>
    <rPh sb="3" eb="4">
      <t>メイ</t>
    </rPh>
    <phoneticPr fontId="1"/>
  </si>
  <si>
    <t>関税番号9桁</t>
    <rPh sb="0" eb="2">
      <t>カンゼイ</t>
    </rPh>
    <rPh sb="2" eb="4">
      <t>バンゴウ</t>
    </rPh>
    <rPh sb="5" eb="6">
      <t>ケタ</t>
    </rPh>
    <phoneticPr fontId="1"/>
  </si>
  <si>
    <t>CPTPP</t>
    <phoneticPr fontId="2"/>
  </si>
  <si>
    <t>日EU協定</t>
    <rPh sb="0" eb="1">
      <t>ニチ</t>
    </rPh>
    <rPh sb="3" eb="5">
      <t>キョウテイ</t>
    </rPh>
    <phoneticPr fontId="2"/>
  </si>
  <si>
    <t>日米貿易協定</t>
    <rPh sb="0" eb="2">
      <t>ニチベイ</t>
    </rPh>
    <rPh sb="2" eb="4">
      <t>ボウエキ</t>
    </rPh>
    <rPh sb="4" eb="6">
      <t>キョウテイ</t>
    </rPh>
    <phoneticPr fontId="2"/>
  </si>
  <si>
    <t>脱脂粉乳</t>
    <rPh sb="0" eb="2">
      <t>ダッシ</t>
    </rPh>
    <rPh sb="2" eb="4">
      <t>フンニュウ</t>
    </rPh>
    <phoneticPr fontId="2"/>
  </si>
  <si>
    <t>粉乳及びバターミルクパウダー</t>
    <rPh sb="0" eb="2">
      <t>フンニュウ</t>
    </rPh>
    <rPh sb="2" eb="3">
      <t>オヨ</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</si>
  <si>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</si>
  <si>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</si>
  <si>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</si>
  <si>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</si>
  <si>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</si>
  <si>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</si>
  <si>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</si>
  <si>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</si>
  <si>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ホエイ</t>
  </si>
  <si>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</si>
  <si>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チーズ</t>
    <phoneticPr fontId="2"/>
  </si>
  <si>
    <t>協定</t>
    <rPh sb="0" eb="2">
      <t>キョウテイ</t>
    </rPh>
    <phoneticPr fontId="2"/>
  </si>
  <si>
    <t>原産国</t>
    <rPh sb="0" eb="3">
      <t>ゲンサンコク</t>
    </rPh>
    <phoneticPr fontId="2"/>
  </si>
  <si>
    <t>番号</t>
    <rPh sb="0" eb="2">
      <t>バンゴウ</t>
    </rPh>
    <phoneticPr fontId="2"/>
  </si>
  <si>
    <t>全粉乳</t>
    <rPh sb="0" eb="1">
      <t>ゼン</t>
    </rPh>
    <rPh sb="1" eb="3">
      <t>フンニュウ</t>
    </rPh>
    <phoneticPr fontId="2"/>
  </si>
  <si>
    <t>BMP</t>
    <phoneticPr fontId="2"/>
  </si>
  <si>
    <t>シュレッド</t>
    <phoneticPr fontId="2"/>
  </si>
  <si>
    <t>フレッシュ</t>
    <phoneticPr fontId="2"/>
  </si>
  <si>
    <t>粉</t>
    <rPh sb="0" eb="1">
      <t>コナ</t>
    </rPh>
    <phoneticPr fontId="2"/>
  </si>
  <si>
    <t>プロセス</t>
    <phoneticPr fontId="2"/>
  </si>
  <si>
    <t>青カビ</t>
    <rPh sb="0" eb="1">
      <t>アオ</t>
    </rPh>
    <phoneticPr fontId="2"/>
  </si>
  <si>
    <t>熟成</t>
    <rPh sb="0" eb="2">
      <t>ジュクセイ</t>
    </rPh>
    <phoneticPr fontId="2"/>
  </si>
  <si>
    <t>無機質</t>
    <rPh sb="0" eb="3">
      <t>ムキシツ</t>
    </rPh>
    <phoneticPr fontId="2"/>
  </si>
  <si>
    <t>パーミエイト</t>
    <phoneticPr fontId="2"/>
  </si>
  <si>
    <t>育児・パーミエイト</t>
    <rPh sb="0" eb="2">
      <t>イクジ</t>
    </rPh>
    <phoneticPr fontId="2"/>
  </si>
  <si>
    <t>育児</t>
    <rPh sb="0" eb="2">
      <t>イクジ</t>
    </rPh>
    <phoneticPr fontId="2"/>
  </si>
  <si>
    <t>備考</t>
    <rPh sb="0" eb="2">
      <t>ビコウ</t>
    </rPh>
    <phoneticPr fontId="2"/>
  </si>
  <si>
    <t>詳細</t>
    <rPh sb="0" eb="2">
      <t>ショウサイ</t>
    </rPh>
    <phoneticPr fontId="2"/>
  </si>
  <si>
    <t>その他</t>
    <rPh sb="2" eb="3">
      <t>タ</t>
    </rPh>
    <phoneticPr fontId="2"/>
  </si>
  <si>
    <t>クリームチーズ</t>
    <phoneticPr fontId="2"/>
  </si>
  <si>
    <t>バター</t>
    <phoneticPr fontId="2"/>
  </si>
  <si>
    <t>デイリースプレッド</t>
    <phoneticPr fontId="2"/>
  </si>
  <si>
    <t>バターオイル</t>
    <phoneticPr fontId="2"/>
  </si>
  <si>
    <t>ホエイパーミエイト</t>
    <phoneticPr fontId="2"/>
  </si>
  <si>
    <t>名前</t>
    <rPh sb="0" eb="2">
      <t>ナマエ</t>
    </rPh>
    <phoneticPr fontId="2"/>
  </si>
  <si>
    <t>関税割当て：</t>
    <rPh sb="0" eb="2">
      <t>カンゼイ</t>
    </rPh>
    <rPh sb="2" eb="4">
      <t>ワリア</t>
    </rPh>
    <phoneticPr fontId="1"/>
  </si>
  <si>
    <t>申請</t>
    <rPh sb="0" eb="2">
      <t>シンセイ</t>
    </rPh>
    <phoneticPr fontId="2"/>
  </si>
  <si>
    <t>申請する</t>
    <rPh sb="0" eb="2">
      <t>シンセイ</t>
    </rPh>
    <phoneticPr fontId="2"/>
  </si>
  <si>
    <t>申請しない</t>
    <rPh sb="0" eb="2">
      <t>シンセイ</t>
    </rPh>
    <phoneticPr fontId="2"/>
  </si>
  <si>
    <t>品名</t>
    <rPh sb="0" eb="2">
      <t>ヒンメイ</t>
    </rPh>
    <phoneticPr fontId="2"/>
  </si>
  <si>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</si>
  <si>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</si>
  <si>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</si>
  <si>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</si>
  <si>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</si>
  <si>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</si>
  <si>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</si>
  <si>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</si>
  <si>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_040610090</t>
    <phoneticPr fontId="2"/>
  </si>
  <si>
    <t>_040510129</t>
    <phoneticPr fontId="2"/>
  </si>
  <si>
    <t>_040510229</t>
    <phoneticPr fontId="2"/>
  </si>
  <si>
    <t>_040520090</t>
    <phoneticPr fontId="2"/>
  </si>
  <si>
    <t>バターその他の油脂及びデイリースプレッド</t>
    <phoneticPr fontId="2"/>
  </si>
  <si>
    <t>_040590190</t>
    <phoneticPr fontId="2"/>
  </si>
  <si>
    <t>_040590229</t>
    <phoneticPr fontId="2"/>
  </si>
  <si>
    <t>_040210129</t>
    <phoneticPr fontId="2"/>
  </si>
  <si>
    <t>_040210229</t>
    <phoneticPr fontId="2"/>
  </si>
  <si>
    <t>_040221229</t>
    <phoneticPr fontId="2"/>
  </si>
  <si>
    <t>_040229291</t>
    <phoneticPr fontId="2"/>
  </si>
  <si>
    <t>_040221119</t>
    <phoneticPr fontId="2"/>
  </si>
  <si>
    <t>_040221129</t>
    <phoneticPr fontId="2"/>
  </si>
  <si>
    <t>_040229119</t>
    <phoneticPr fontId="2"/>
  </si>
  <si>
    <t>_040229129</t>
    <phoneticPr fontId="2"/>
  </si>
  <si>
    <t>_040390113</t>
    <phoneticPr fontId="2"/>
  </si>
  <si>
    <t>_040390123</t>
    <phoneticPr fontId="2"/>
  </si>
  <si>
    <t>_040390133</t>
    <phoneticPr fontId="2"/>
  </si>
  <si>
    <t>_040291290</t>
    <phoneticPr fontId="2"/>
  </si>
  <si>
    <t>_040299290</t>
    <phoneticPr fontId="2"/>
  </si>
  <si>
    <t>_040291129</t>
    <phoneticPr fontId="2"/>
  </si>
  <si>
    <t>_040610020</t>
    <phoneticPr fontId="2"/>
  </si>
  <si>
    <t>_040299129</t>
    <phoneticPr fontId="2"/>
  </si>
  <si>
    <t>_040620100</t>
    <phoneticPr fontId="2"/>
  </si>
  <si>
    <t>_040630000</t>
    <phoneticPr fontId="2"/>
  </si>
  <si>
    <t>_040640090</t>
    <phoneticPr fontId="2"/>
  </si>
  <si>
    <t>_040690090</t>
    <phoneticPr fontId="2"/>
  </si>
  <si>
    <t>_040210212</t>
    <phoneticPr fontId="2"/>
  </si>
  <si>
    <t>_040221212</t>
    <phoneticPr fontId="2"/>
  </si>
  <si>
    <t>↓この列は印刷しないでください。</t>
    <rPh sb="3" eb="4">
      <t>レツ</t>
    </rPh>
    <rPh sb="5" eb="7">
      <t>インサツ</t>
    </rPh>
    <phoneticPr fontId="3"/>
  </si>
  <si>
    <t>_040410125</t>
  </si>
  <si>
    <t>_040410165</t>
  </si>
  <si>
    <t>_040410135</t>
  </si>
  <si>
    <t>・左側の項目から順番に入力してください。</t>
    <rPh sb="1" eb="3">
      <t>ヒダリガワ</t>
    </rPh>
    <rPh sb="4" eb="6">
      <t>コウモク</t>
    </rPh>
    <rPh sb="8" eb="10">
      <t>ジュンバン</t>
    </rPh>
    <rPh sb="11" eb="13">
      <t>ニュウリョク</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</si>
  <si>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</si>
  <si>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</si>
  <si>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無機質を濃縮したホエイ</t>
    <rPh sb="0" eb="3">
      <t>ムキシツ</t>
    </rPh>
    <rPh sb="4" eb="6">
      <t>ノウシュク</t>
    </rPh>
    <phoneticPr fontId="2"/>
  </si>
  <si>
    <t>1.申請内容</t>
    <rPh sb="2" eb="4">
      <t>シンセイ</t>
    </rPh>
    <rPh sb="4" eb="6">
      <t>ナイヨウ</t>
    </rPh>
    <phoneticPr fontId="3"/>
  </si>
  <si>
    <t>各品目の申請の有無：</t>
    <rPh sb="0" eb="3">
      <t>カクヒンモク</t>
    </rPh>
    <rPh sb="4" eb="6">
      <t>シンセイ</t>
    </rPh>
    <rPh sb="7" eb="9">
      <t>ウム</t>
    </rPh>
    <phoneticPr fontId="1"/>
  </si>
  <si>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</si>
  <si>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品目</t>
    <rPh sb="0" eb="2">
      <t>ヒンモク</t>
    </rPh>
    <phoneticPr fontId="3"/>
  </si>
  <si>
    <t>乳幼児粉乳等用</t>
    <rPh sb="0" eb="3">
      <t>ニュウヨウジ</t>
    </rPh>
    <rPh sb="3" eb="5">
      <t>フンニュウ</t>
    </rPh>
    <rPh sb="5" eb="6">
      <t>トウ</t>
    </rPh>
    <rPh sb="6" eb="7">
      <t>ヨウ</t>
    </rPh>
    <phoneticPr fontId="2"/>
  </si>
  <si>
    <t>関税割当てを申請する協定：</t>
    <rPh sb="0" eb="2">
      <t>カンゼイ</t>
    </rPh>
    <rPh sb="2" eb="4">
      <t>ワリア</t>
    </rPh>
    <rPh sb="6" eb="8">
      <t>シンセイ</t>
    </rPh>
    <rPh sb="10" eb="12">
      <t>キョウテイ</t>
    </rPh>
    <phoneticPr fontId="1"/>
  </si>
  <si>
    <t>100kg～300kg（バルク、バターオイル）</t>
    <phoneticPr fontId="2"/>
  </si>
  <si>
    <t>（別記様式1-1）</t>
    <phoneticPr fontId="1"/>
  </si>
  <si>
    <t>脱脂粉乳：</t>
    <rPh sb="0" eb="2">
      <t>ダッシ</t>
    </rPh>
    <rPh sb="2" eb="4">
      <t>フンニュウ</t>
    </rPh>
    <phoneticPr fontId="14"/>
  </si>
  <si>
    <t>粉乳及びバターミルクパウダー：</t>
    <rPh sb="0" eb="2">
      <t>フンニュウ</t>
    </rPh>
    <rPh sb="2" eb="3">
      <t>オヨ</t>
    </rPh>
    <phoneticPr fontId="3"/>
  </si>
  <si>
    <t>加糖れん乳：</t>
    <rPh sb="0" eb="2">
      <t>カトウ</t>
    </rPh>
    <rPh sb="4" eb="5">
      <t>ニュウ</t>
    </rPh>
    <phoneticPr fontId="3"/>
  </si>
  <si>
    <t>EU</t>
    <phoneticPr fontId="14"/>
  </si>
  <si>
    <t>_040210129</t>
  </si>
  <si>
    <t>_040590190</t>
  </si>
  <si>
    <t>_040210212</t>
  </si>
  <si>
    <t>_040210229</t>
  </si>
  <si>
    <t>_040221212</t>
  </si>
  <si>
    <t>_040221229</t>
  </si>
  <si>
    <t>_040229291</t>
  </si>
  <si>
    <t>_040229119</t>
  </si>
  <si>
    <t>_040229129</t>
  </si>
  <si>
    <t>_040390113</t>
  </si>
  <si>
    <t>_040390123</t>
  </si>
  <si>
    <t>_040390133</t>
  </si>
  <si>
    <t>_040299129</t>
  </si>
  <si>
    <t>_040299290</t>
  </si>
  <si>
    <t>_040410145</t>
  </si>
  <si>
    <t>_040410185</t>
  </si>
  <si>
    <t>_040490118</t>
  </si>
  <si>
    <t>_040490128</t>
  </si>
  <si>
    <t>_040490138</t>
  </si>
  <si>
    <t>_040510129</t>
  </si>
  <si>
    <t>_040510229</t>
  </si>
  <si>
    <t>_040520090</t>
  </si>
  <si>
    <t>_040590229</t>
  </si>
  <si>
    <t>バターその他の油脂及びデイリースプレッド：</t>
    <phoneticPr fontId="3"/>
  </si>
  <si>
    <t>合計数量：</t>
    <rPh sb="0" eb="2">
      <t>ゴウケイ</t>
    </rPh>
    <rPh sb="2" eb="4">
      <t>スウリョウ</t>
    </rPh>
    <phoneticPr fontId="3"/>
  </si>
  <si>
    <t>輸入予定数量
(全乳換算数量、kg)</t>
    <rPh sb="0" eb="2">
      <t>ユニュウ</t>
    </rPh>
    <rPh sb="2" eb="4">
      <t>ヨテイ</t>
    </rPh>
    <rPh sb="4" eb="6">
      <t>スウリョウ</t>
    </rPh>
    <rPh sb="8" eb="10">
      <t>ゼンニュウ</t>
    </rPh>
    <rPh sb="10" eb="12">
      <t>カンサン</t>
    </rPh>
    <rPh sb="12" eb="14">
      <t>スウリョウ</t>
    </rPh>
    <phoneticPr fontId="1"/>
  </si>
  <si>
    <t>＜バターその他の油脂及びデイリースプレッド＞</t>
    <phoneticPr fontId="3"/>
  </si>
  <si>
    <t>＜脱脂粉乳＞</t>
    <rPh sb="1" eb="3">
      <t>ダッシ</t>
    </rPh>
    <rPh sb="3" eb="5">
      <t>フンニュウ</t>
    </rPh>
    <phoneticPr fontId="3"/>
  </si>
  <si>
    <t>＜粉乳及びバターミルクパウダー＞</t>
    <phoneticPr fontId="3"/>
  </si>
  <si>
    <t>＜加糖れん乳＞</t>
    <rPh sb="1" eb="3">
      <t>カトウ</t>
    </rPh>
    <rPh sb="5" eb="6">
      <t>ニュウ</t>
    </rPh>
    <phoneticPr fontId="3"/>
  </si>
  <si>
    <t>プロセスチーズ</t>
    <phoneticPr fontId="2"/>
  </si>
  <si>
    <t>シュレッドチーズ原料用フレッシュチーズ</t>
    <phoneticPr fontId="2"/>
  </si>
  <si>
    <t>形状・性状</t>
    <rPh sb="0" eb="2">
      <t>ケイジョウ</t>
    </rPh>
    <rPh sb="3" eb="5">
      <t>セイジョウ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</si>
  <si>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</si>
  <si>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CPTPPバターその他の油脂及びデイリースプレッド</t>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</si>
  <si>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</si>
  <si>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</si>
  <si>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</si>
  <si>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</si>
  <si>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CPTPPホエイ</t>
    <phoneticPr fontId="2"/>
  </si>
  <si>
    <t>日EU協定無糖れん乳</t>
    <rPh sb="5" eb="7">
      <t>ムトウ</t>
    </rPh>
    <rPh sb="9" eb="10">
      <t>ニュウ</t>
    </rPh>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</si>
  <si>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</si>
  <si>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日EU協定ホエイ</t>
    <phoneticPr fontId="2"/>
  </si>
  <si>
    <t>日EU協定チーズ</t>
    <phoneticPr fontId="2"/>
  </si>
  <si>
    <t>日米貿易協定プロセスチーズ</t>
    <phoneticPr fontId="2"/>
  </si>
  <si>
    <t>日米貿易協定ホエイ</t>
    <phoneticPr fontId="2"/>
  </si>
  <si>
    <t>CPTPP無機質を濃縮したホエイ</t>
    <rPh sb="5" eb="8">
      <t>ムキシツ</t>
    </rPh>
    <rPh sb="9" eb="11">
      <t>ノウシュク</t>
    </rPh>
    <phoneticPr fontId="2"/>
  </si>
  <si>
    <t>CPTPPプロセスチーズ</t>
    <phoneticPr fontId="2"/>
  </si>
  <si>
    <t>係数</t>
    <rPh sb="0" eb="2">
      <t>ケイスウ</t>
    </rPh>
    <phoneticPr fontId="14"/>
  </si>
  <si>
    <t>製品重量</t>
    <rPh sb="0" eb="2">
      <t>セイヒン</t>
    </rPh>
    <rPh sb="2" eb="4">
      <t>ジュウリョウ</t>
    </rPh>
    <phoneticPr fontId="14"/>
  </si>
  <si>
    <t>←申請上限数量は毎年見直し</t>
    <rPh sb="1" eb="3">
      <t>シンセイ</t>
    </rPh>
    <rPh sb="3" eb="5">
      <t>ジョウゲン</t>
    </rPh>
    <rPh sb="5" eb="7">
      <t>スウリョウ</t>
    </rPh>
    <rPh sb="8" eb="10">
      <t>マイトシ</t>
    </rPh>
    <rPh sb="10" eb="12">
      <t>ミナオ</t>
    </rPh>
    <phoneticPr fontId="2"/>
  </si>
  <si>
    <t>期首在庫(製品重量、kg)</t>
    <rPh sb="0" eb="2">
      <t>キシュ</t>
    </rPh>
    <rPh sb="2" eb="4">
      <t>ザイコ</t>
    </rPh>
    <rPh sb="5" eb="7">
      <t>セイヒン</t>
    </rPh>
    <rPh sb="7" eb="9">
      <t>ジュウリョウ</t>
    </rPh>
    <phoneticPr fontId="1"/>
  </si>
  <si>
    <t>使用・販売・廃棄数量
(製品重量、kg)</t>
    <rPh sb="0" eb="2">
      <t>シヨウ</t>
    </rPh>
    <rPh sb="3" eb="5">
      <t>ハンバイ</t>
    </rPh>
    <rPh sb="6" eb="8">
      <t>ハイキ</t>
    </rPh>
    <rPh sb="8" eb="10">
      <t>スウリョウ</t>
    </rPh>
    <phoneticPr fontId="1"/>
  </si>
  <si>
    <t>期末在庫(製品重量、kg)</t>
    <rPh sb="0" eb="2">
      <t>キマツ</t>
    </rPh>
    <rPh sb="2" eb="4">
      <t>ザイコ</t>
    </rPh>
    <phoneticPr fontId="1"/>
  </si>
  <si>
    <t>期首在庫(製品重量、kg)</t>
    <rPh sb="0" eb="2">
      <t>キシュ</t>
    </rPh>
    <rPh sb="2" eb="4">
      <t>ザイコ</t>
    </rPh>
    <phoneticPr fontId="1"/>
  </si>
  <si>
    <t>20～25kg（粉末、紙袋又は段ボール）</t>
    <rPh sb="8" eb="10">
      <t>フンマツ</t>
    </rPh>
    <rPh sb="11" eb="13">
      <t>カミブクロ</t>
    </rPh>
    <rPh sb="13" eb="14">
      <t>マタ</t>
    </rPh>
    <rPh sb="15" eb="16">
      <t>ダン</t>
    </rPh>
    <phoneticPr fontId="2"/>
  </si>
  <si>
    <t>15～25kg（粉末、紙袋又は段ボール）</t>
    <rPh sb="11" eb="13">
      <t>カミブクロ</t>
    </rPh>
    <rPh sb="13" eb="14">
      <t>マタ</t>
    </rPh>
    <rPh sb="15" eb="16">
      <t>ダン</t>
    </rPh>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</si>
  <si>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</si>
  <si>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</si>
  <si>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</si>
  <si>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</si>
  <si>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</si>
  <si>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シュレッド・ダイスタイプ</t>
    <phoneticPr fontId="2"/>
  </si>
  <si>
    <t>モッツアレラチーズ（ソフトタイプ）</t>
    <phoneticPr fontId="2"/>
  </si>
  <si>
    <t>モッツアレラチーズ（セミハードタイプ）</t>
    <phoneticPr fontId="2"/>
  </si>
  <si>
    <t>粉チーズ</t>
    <rPh sb="0" eb="1">
      <t>コナ</t>
    </rPh>
    <phoneticPr fontId="2"/>
  </si>
  <si>
    <t>青カビタイプ</t>
    <rPh sb="0" eb="1">
      <t>アオ</t>
    </rPh>
    <phoneticPr fontId="2"/>
  </si>
  <si>
    <t>白カビタイプ</t>
    <rPh sb="0" eb="1">
      <t>シロ</t>
    </rPh>
    <phoneticPr fontId="2"/>
  </si>
  <si>
    <t>シェーブルタイプ</t>
    <phoneticPr fontId="2"/>
  </si>
  <si>
    <t>ウォッシュタイプ</t>
    <phoneticPr fontId="2"/>
  </si>
  <si>
    <t>500g超</t>
    <rPh sb="4" eb="5">
      <t>チョウ</t>
    </rPh>
    <phoneticPr fontId="15"/>
  </si>
  <si>
    <t>500g超（加糖れん乳）</t>
    <rPh sb="4" eb="5">
      <t>チョウ</t>
    </rPh>
    <phoneticPr fontId="15"/>
  </si>
  <si>
    <t>500g以下</t>
    <rPh sb="4" eb="6">
      <t>イカ</t>
    </rPh>
    <phoneticPr fontId="15"/>
  </si>
  <si>
    <t>500g以下（加糖れん乳）</t>
    <rPh sb="4" eb="6">
      <t>イカ</t>
    </rPh>
    <rPh sb="7" eb="9">
      <t>カトウ</t>
    </rPh>
    <rPh sb="11" eb="12">
      <t>ニュウ</t>
    </rPh>
    <phoneticPr fontId="15"/>
  </si>
  <si>
    <t>500g以下（加糖れん乳）</t>
    <rPh sb="4" eb="6">
      <t>イカ</t>
    </rPh>
    <phoneticPr fontId="15"/>
  </si>
  <si>
    <t>2kg以下(ビン又はボトル、バターオイル)</t>
    <rPh sb="3" eb="5">
      <t>イカ</t>
    </rPh>
    <rPh sb="8" eb="9">
      <t>マタ</t>
    </rPh>
    <phoneticPr fontId="2"/>
  </si>
  <si>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</si>
  <si>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・34行目以降、非表示となっている行があります。行が足りない場合は、非表示にされた行を再表示し、必要項目を入力した後、無記入の行を非表示にしてください。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</si>
  <si>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自ら輸入した数量
(製品重量、kg)</t>
    <rPh sb="0" eb="1">
      <t>ミズカ</t>
    </rPh>
    <rPh sb="2" eb="4">
      <t>ユニュウ</t>
    </rPh>
    <rPh sb="6" eb="8">
      <t>スウリョウ</t>
    </rPh>
    <phoneticPr fontId="1"/>
  </si>
  <si>
    <t>他社から購入した数量
(製品重量、kg)</t>
    <rPh sb="0" eb="2">
      <t>タシャ</t>
    </rPh>
    <rPh sb="4" eb="6">
      <t>コウニュウ</t>
    </rPh>
    <rPh sb="8" eb="10">
      <t>スウリョウ</t>
    </rPh>
    <phoneticPr fontId="1"/>
  </si>
  <si>
    <t>2022年度（見込み含）実績</t>
    <phoneticPr fontId="1"/>
  </si>
  <si>
    <t>2023年度計画</t>
    <rPh sb="6" eb="8">
      <t>ケイカク</t>
    </rPh>
    <phoneticPr fontId="1"/>
  </si>
  <si>
    <t>_040221131</t>
    <phoneticPr fontId="2"/>
  </si>
  <si>
    <t>_040221141</t>
    <phoneticPr fontId="2"/>
  </si>
  <si>
    <t>_040221131</t>
    <phoneticPr fontId="2"/>
  </si>
  <si>
    <t>_040221141</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</si>
</sst>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000_ "/>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50">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right/>
      <top style="thin">
        <color indexed="64"/>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double">
        <color indexed="64"/>
      </bottom>
      <diagonal/>
    </border>
    <border>
      <left/>
      <right style="thin">
        <color indexed="64"/>
      </right>
      <top/>
      <bottom style="hair">
        <color indexed="64"/>
      </bottom>
      <diagonal/>
    </border>
    <border>
      <left/>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s>
  <cellStyleXfs count="1">
    <xf numFmtId="0" fontId="0" fillId="0" borderId="0">
      <alignment vertical="center"/>
    </xf>
  </cellStyleXfs>
  <cellXfs count="148">
    <xf numFmtId="0" fontId="0" fillId="0" borderId="0" xfId="0">
      <alignment vertical="center"/>
    </xf>
    <xf numFmtId="0" fontId="4" fillId="0" borderId="0" xfId="0" applyFont="1" applyFill="1">
      <alignment vertical="center"/>
    </xf>
    <xf numFmtId="0" fontId="5" fillId="0" borderId="0" xfId="0" applyFont="1" applyFill="1" applyProtection="1">
      <alignment vertical="center"/>
    </xf>
    <xf numFmtId="0" fontId="5" fillId="0" borderId="0" xfId="0" applyFont="1" applyFill="1">
      <alignment vertical="center"/>
    </xf>
    <xf numFmtId="0" fontId="6" fillId="0" borderId="0" xfId="0" applyFont="1" applyFill="1">
      <alignment vertical="center"/>
    </xf>
    <xf numFmtId="0" fontId="4" fillId="0" borderId="0" xfId="0" applyFont="1" applyFill="1" applyAlignment="1">
      <alignment horizontal="right" vertical="center"/>
    </xf>
    <xf numFmtId="0" fontId="5" fillId="0" borderId="0" xfId="0" applyFont="1" applyFill="1" applyAlignment="1">
      <alignment horizontal="left" vertical="top"/>
    </xf>
    <xf numFmtId="0" fontId="4" fillId="0" borderId="0" xfId="0" applyFont="1" applyFill="1" applyAlignment="1">
      <alignment vertical="center" wrapText="1"/>
    </xf>
    <xf numFmtId="0" fontId="7" fillId="0" borderId="0" xfId="0" applyFont="1" applyFill="1" applyBorder="1" applyAlignment="1">
      <alignment horizontal="right" vertical="center" wrapText="1"/>
    </xf>
    <xf numFmtId="0" fontId="5" fillId="0" borderId="0" xfId="0" applyFont="1" applyFill="1" applyBorder="1" applyAlignment="1">
      <alignment horizontal="right" vertical="center" wrapText="1"/>
    </xf>
    <xf numFmtId="0" fontId="5" fillId="0" borderId="0" xfId="0" applyFont="1" applyFill="1" applyBorder="1" applyAlignment="1">
      <alignment horizontal="left" vertical="top" wrapText="1"/>
    </xf>
    <xf numFmtId="0" fontId="4" fillId="0" borderId="0" xfId="0" applyFont="1" applyFill="1" applyBorder="1" applyAlignment="1">
      <alignment vertical="center" wrapText="1"/>
    </xf>
    <xf numFmtId="0" fontId="4" fillId="0" borderId="0" xfId="0" applyFont="1" applyFill="1" applyAlignment="1">
      <alignment vertical="center"/>
    </xf>
    <xf numFmtId="0" fontId="5" fillId="0" borderId="0" xfId="0" applyFont="1" applyFill="1" applyAlignment="1" applyProtection="1">
      <alignment horizontal="center" vertical="center"/>
      <protection locked="0"/>
    </xf>
    <xf numFmtId="0" fontId="8"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pplyFill="1" applyBorder="1" applyAlignment="1">
      <alignment vertical="center" wrapText="1"/>
    </xf>
    <xf numFmtId="0" fontId="5" fillId="0" borderId="0" xfId="0" applyFont="1" applyFill="1" applyBorder="1" applyAlignment="1" applyProtection="1">
      <alignment horizontal="left" vertical="center" wrapText="1"/>
      <protection locked="0"/>
    </xf>
    <xf numFmtId="0" fontId="0" fillId="0" borderId="9" xfId="0" applyBorder="1">
      <alignment vertical="center"/>
    </xf>
    <xf numFmtId="0" fontId="0" fillId="0" borderId="0" xfId="0" applyFill="1" applyBorder="1">
      <alignment vertical="center"/>
    </xf>
    <xf numFmtId="0" fontId="0" fillId="0" borderId="0" xfId="0" applyBorder="1">
      <alignment vertical="center"/>
    </xf>
    <xf numFmtId="0" fontId="10" fillId="0" borderId="0" xfId="0" applyFont="1" applyFill="1">
      <alignment vertical="center"/>
    </xf>
    <xf numFmtId="0" fontId="7" fillId="0" borderId="0" xfId="0" applyFont="1" applyFill="1" applyAlignment="1">
      <alignment horizontal="left" vertical="center"/>
    </xf>
    <xf numFmtId="0" fontId="4" fillId="0" borderId="0" xfId="0" applyFont="1" applyFill="1" applyBorder="1" applyAlignment="1">
      <alignment horizontal="right" vertical="center"/>
    </xf>
    <xf numFmtId="0" fontId="4" fillId="0" borderId="0" xfId="0" applyFont="1" applyFill="1" applyBorder="1">
      <alignment vertical="center"/>
    </xf>
    <xf numFmtId="0" fontId="4" fillId="0" borderId="0" xfId="0" applyFont="1" applyFill="1" applyBorder="1" applyAlignment="1" applyProtection="1">
      <alignment vertical="center"/>
      <protection locked="0"/>
    </xf>
    <xf numFmtId="0" fontId="4" fillId="0" borderId="28" xfId="0" applyFont="1" applyFill="1" applyBorder="1" applyAlignment="1" applyProtection="1">
      <alignment vertical="center"/>
      <protection locked="0"/>
    </xf>
    <xf numFmtId="0" fontId="4" fillId="0" borderId="0" xfId="0" applyFont="1" applyFill="1" applyBorder="1" applyAlignment="1">
      <alignment vertical="center"/>
    </xf>
    <xf numFmtId="0" fontId="4" fillId="0" borderId="14" xfId="0" applyFont="1" applyFill="1" applyBorder="1" applyAlignment="1" applyProtection="1">
      <alignment vertical="center"/>
      <protection locked="0"/>
    </xf>
    <xf numFmtId="0" fontId="8" fillId="2" borderId="14" xfId="0" applyFont="1" applyFill="1" applyBorder="1" applyAlignment="1">
      <alignment horizontal="left" vertical="center" wrapText="1"/>
    </xf>
    <xf numFmtId="0" fontId="9" fillId="0" borderId="0" xfId="0" applyFont="1" applyFill="1" applyAlignment="1">
      <alignment vertical="center"/>
    </xf>
    <xf numFmtId="0" fontId="11" fillId="0" borderId="0" xfId="0" applyFont="1" applyFill="1">
      <alignment vertical="center"/>
    </xf>
    <xf numFmtId="0" fontId="12" fillId="0" borderId="0" xfId="0" applyFont="1" applyFill="1" applyAlignment="1">
      <alignment horizontal="left" vertical="center"/>
    </xf>
    <xf numFmtId="0" fontId="5" fillId="0" borderId="0" xfId="0" applyFont="1" applyFill="1" applyAlignment="1">
      <alignment horizontal="center" vertical="center"/>
    </xf>
    <xf numFmtId="0" fontId="4" fillId="0" borderId="11" xfId="0" applyFont="1" applyFill="1" applyBorder="1" applyAlignment="1">
      <alignment horizontal="right" vertical="center" shrinkToFit="1"/>
    </xf>
    <xf numFmtId="0" fontId="4" fillId="0" borderId="13" xfId="0" applyFont="1" applyFill="1" applyBorder="1" applyAlignment="1">
      <alignment horizontal="right" vertical="center" shrinkToFit="1"/>
    </xf>
    <xf numFmtId="0" fontId="4" fillId="0" borderId="0" xfId="0" applyFont="1" applyFill="1" applyBorder="1" applyAlignment="1">
      <alignment horizontal="left" vertical="center" shrinkToFit="1"/>
    </xf>
    <xf numFmtId="0" fontId="4" fillId="0" borderId="42" xfId="0" applyFont="1" applyFill="1" applyBorder="1" applyAlignment="1">
      <alignment horizontal="left" vertical="center" shrinkToFit="1"/>
    </xf>
    <xf numFmtId="177" fontId="4" fillId="0" borderId="0" xfId="0" applyNumberFormat="1" applyFont="1" applyFill="1" applyBorder="1" applyAlignment="1">
      <alignment horizontal="right" vertical="center" shrinkToFit="1"/>
    </xf>
    <xf numFmtId="176" fontId="4" fillId="0" borderId="26" xfId="0" applyNumberFormat="1" applyFont="1" applyFill="1" applyBorder="1" applyAlignment="1" applyProtection="1">
      <alignment horizontal="right" vertical="center" shrinkToFit="1"/>
      <protection locked="0"/>
    </xf>
    <xf numFmtId="176" fontId="4" fillId="0" borderId="8" xfId="0" applyNumberFormat="1" applyFont="1" applyFill="1" applyBorder="1" applyAlignment="1" applyProtection="1">
      <alignment horizontal="right" vertical="center" shrinkToFit="1"/>
      <protection locked="0"/>
    </xf>
    <xf numFmtId="176" fontId="4" fillId="0" borderId="17" xfId="0" applyNumberFormat="1" applyFont="1" applyFill="1" applyBorder="1" applyAlignment="1">
      <alignment horizontal="right" vertical="center" shrinkToFit="1"/>
    </xf>
    <xf numFmtId="176" fontId="4" fillId="0" borderId="24" xfId="0" applyNumberFormat="1" applyFont="1" applyFill="1" applyBorder="1" applyAlignment="1">
      <alignment horizontal="right" vertical="center" shrinkToFit="1"/>
    </xf>
    <xf numFmtId="176" fontId="4" fillId="0" borderId="39" xfId="0" applyNumberFormat="1" applyFont="1" applyFill="1" applyBorder="1" applyAlignment="1" applyProtection="1">
      <alignment horizontal="right" vertical="center" shrinkToFit="1"/>
      <protection locked="0"/>
    </xf>
    <xf numFmtId="176" fontId="4" fillId="0" borderId="14" xfId="0" applyNumberFormat="1" applyFont="1" applyFill="1" applyBorder="1" applyAlignment="1" applyProtection="1">
      <alignment horizontal="right" vertical="center" shrinkToFit="1"/>
      <protection locked="0"/>
    </xf>
    <xf numFmtId="176" fontId="4" fillId="0" borderId="18" xfId="0" applyNumberFormat="1" applyFont="1" applyFill="1" applyBorder="1" applyAlignment="1" applyProtection="1">
      <alignment horizontal="right" vertical="center" shrinkToFit="1"/>
      <protection locked="0"/>
    </xf>
    <xf numFmtId="176" fontId="4" fillId="0" borderId="39" xfId="0" applyNumberFormat="1" applyFont="1" applyFill="1" applyBorder="1" applyAlignment="1">
      <alignment horizontal="right" vertical="center" shrinkToFit="1"/>
    </xf>
    <xf numFmtId="176" fontId="4" fillId="0" borderId="40" xfId="0" applyNumberFormat="1" applyFont="1" applyFill="1" applyBorder="1" applyAlignment="1" applyProtection="1">
      <alignment horizontal="right" vertical="center" shrinkToFit="1"/>
      <protection locked="0"/>
    </xf>
    <xf numFmtId="176" fontId="4" fillId="0" borderId="41" xfId="0" applyNumberFormat="1" applyFont="1" applyFill="1" applyBorder="1" applyAlignment="1" applyProtection="1">
      <alignment horizontal="right" vertical="center" shrinkToFit="1"/>
      <protection locked="0"/>
    </xf>
    <xf numFmtId="176" fontId="4" fillId="0" borderId="5" xfId="0" applyNumberFormat="1" applyFont="1" applyFill="1" applyBorder="1" applyAlignment="1" applyProtection="1">
      <alignment horizontal="right" vertical="center" shrinkToFit="1"/>
      <protection locked="0"/>
    </xf>
    <xf numFmtId="176" fontId="4" fillId="0" borderId="15" xfId="0" applyNumberFormat="1" applyFont="1" applyFill="1" applyBorder="1" applyAlignment="1" applyProtection="1">
      <alignment horizontal="right" vertical="center" shrinkToFit="1"/>
      <protection locked="0"/>
    </xf>
    <xf numFmtId="176" fontId="4" fillId="0" borderId="4" xfId="0" applyNumberFormat="1" applyFont="1" applyFill="1" applyBorder="1" applyAlignment="1">
      <alignment horizontal="right" vertical="center" shrinkToFit="1"/>
    </xf>
    <xf numFmtId="176" fontId="4" fillId="0" borderId="6" xfId="0" applyNumberFormat="1" applyFont="1" applyFill="1" applyBorder="1" applyAlignment="1">
      <alignment horizontal="right" vertical="center" shrinkToFit="1"/>
    </xf>
    <xf numFmtId="176" fontId="4" fillId="0" borderId="16" xfId="0" applyNumberFormat="1" applyFont="1" applyFill="1" applyBorder="1" applyAlignment="1">
      <alignment horizontal="right" vertical="center" shrinkToFit="1"/>
    </xf>
    <xf numFmtId="0" fontId="4" fillId="0" borderId="10" xfId="0" applyFont="1" applyFill="1" applyBorder="1" applyAlignment="1">
      <alignment horizontal="right" vertical="center" shrinkToFi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4" fillId="0" borderId="0"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43" xfId="0" applyFont="1" applyFill="1" applyBorder="1" applyAlignment="1" applyProtection="1">
      <alignment vertical="center"/>
      <protection locked="0"/>
    </xf>
    <xf numFmtId="0" fontId="6" fillId="0" borderId="0" xfId="0" applyFont="1" applyFill="1" applyBorder="1" applyAlignment="1">
      <alignment vertical="center" wrapText="1"/>
    </xf>
    <xf numFmtId="0" fontId="8" fillId="0" borderId="0" xfId="0" applyFont="1" applyFill="1" applyBorder="1" applyAlignment="1">
      <alignment horizontal="left" vertical="center" wrapText="1" shrinkToFit="1"/>
    </xf>
    <xf numFmtId="0" fontId="13" fillId="0" borderId="0" xfId="0" applyFont="1" applyFill="1" applyBorder="1" applyAlignment="1">
      <alignment vertical="center" wrapText="1"/>
    </xf>
    <xf numFmtId="0" fontId="13" fillId="0" borderId="31" xfId="0" applyFont="1" applyFill="1" applyBorder="1" applyAlignment="1" applyProtection="1">
      <alignment vertical="center"/>
    </xf>
    <xf numFmtId="0" fontId="13" fillId="0" borderId="0" xfId="0" applyFont="1" applyFill="1" applyBorder="1" applyAlignment="1" applyProtection="1">
      <alignment vertical="center"/>
    </xf>
    <xf numFmtId="0" fontId="5" fillId="0" borderId="0" xfId="0" applyFont="1" applyFill="1" applyAlignment="1">
      <alignment vertical="center"/>
    </xf>
    <xf numFmtId="0" fontId="8" fillId="2" borderId="14" xfId="0" applyFont="1" applyFill="1" applyBorder="1" applyAlignment="1">
      <alignment vertical="center" wrapText="1"/>
    </xf>
    <xf numFmtId="0" fontId="4" fillId="0" borderId="6" xfId="0" applyFont="1" applyFill="1" applyBorder="1" applyAlignment="1">
      <alignment vertical="center" wrapText="1"/>
    </xf>
    <xf numFmtId="0" fontId="15" fillId="0" borderId="0" xfId="0" applyFont="1" applyFill="1" applyAlignment="1">
      <alignment vertical="center" wrapText="1"/>
    </xf>
    <xf numFmtId="0" fontId="5" fillId="0" borderId="0" xfId="0" applyFont="1" applyFill="1" applyBorder="1" applyAlignment="1">
      <alignment horizontal="center" vertical="center"/>
    </xf>
    <xf numFmtId="177" fontId="4" fillId="0" borderId="39" xfId="0" applyNumberFormat="1" applyFont="1" applyFill="1" applyBorder="1" applyAlignment="1">
      <alignment horizontal="right" vertical="center" shrinkToFit="1"/>
    </xf>
    <xf numFmtId="0" fontId="16" fillId="0" borderId="9" xfId="0" applyFont="1" applyBorder="1">
      <alignment vertical="center"/>
    </xf>
    <xf numFmtId="0" fontId="0" fillId="0" borderId="44" xfId="0" applyBorder="1">
      <alignment vertical="center"/>
    </xf>
    <xf numFmtId="0" fontId="4" fillId="0" borderId="48" xfId="0" applyFont="1" applyFill="1" applyBorder="1" applyAlignment="1">
      <alignment horizontal="center" vertical="center"/>
    </xf>
    <xf numFmtId="0" fontId="4" fillId="0" borderId="49" xfId="0" applyFont="1" applyFill="1" applyBorder="1" applyAlignment="1" applyProtection="1">
      <alignment horizontal="center" vertical="center"/>
      <protection locked="0"/>
    </xf>
    <xf numFmtId="0" fontId="4" fillId="0" borderId="45" xfId="0" applyFont="1" applyFill="1" applyBorder="1" applyAlignment="1" applyProtection="1">
      <alignment horizontal="center" vertical="center"/>
      <protection locked="0"/>
    </xf>
    <xf numFmtId="0" fontId="4" fillId="0" borderId="46" xfId="0" applyFont="1" applyFill="1" applyBorder="1" applyAlignment="1" applyProtection="1">
      <alignment horizontal="center" vertical="center"/>
      <protection locked="0"/>
    </xf>
    <xf numFmtId="0" fontId="4" fillId="0" borderId="49" xfId="0" applyFont="1" applyFill="1" applyBorder="1" applyAlignment="1" applyProtection="1">
      <alignment vertical="center" shrinkToFit="1"/>
      <protection locked="0"/>
    </xf>
    <xf numFmtId="0" fontId="4" fillId="0" borderId="45" xfId="0" applyFont="1" applyFill="1" applyBorder="1" applyAlignment="1" applyProtection="1">
      <alignment vertical="center" shrinkToFit="1"/>
      <protection locked="0"/>
    </xf>
    <xf numFmtId="0" fontId="4" fillId="0" borderId="46" xfId="0" applyFont="1" applyFill="1" applyBorder="1" applyAlignment="1" applyProtection="1">
      <alignment vertical="center" shrinkToFit="1"/>
      <protection locked="0"/>
    </xf>
    <xf numFmtId="0" fontId="4" fillId="0" borderId="9" xfId="0" applyFont="1" applyFill="1" applyBorder="1" applyAlignment="1">
      <alignment vertical="center" wrapText="1"/>
    </xf>
    <xf numFmtId="0" fontId="4" fillId="0" borderId="19" xfId="0" applyFont="1" applyFill="1" applyBorder="1" applyAlignment="1" applyProtection="1">
      <alignment horizontal="left" vertical="center"/>
      <protection locked="0"/>
    </xf>
    <xf numFmtId="0" fontId="4" fillId="0" borderId="18" xfId="0" applyFont="1" applyFill="1" applyBorder="1" applyAlignment="1" applyProtection="1">
      <alignment horizontal="left" vertical="center"/>
      <protection locked="0"/>
    </xf>
    <xf numFmtId="0" fontId="4" fillId="0" borderId="33" xfId="0" applyFont="1" applyFill="1" applyBorder="1" applyAlignment="1" applyProtection="1">
      <alignment horizontal="left" vertical="center"/>
      <protection locked="0"/>
    </xf>
    <xf numFmtId="0" fontId="4" fillId="0" borderId="48" xfId="0" applyFont="1" applyFill="1" applyBorder="1" applyAlignment="1">
      <alignment horizontal="center" vertical="center" wrapText="1"/>
    </xf>
    <xf numFmtId="176" fontId="4" fillId="0" borderId="49" xfId="0" applyNumberFormat="1" applyFont="1" applyFill="1" applyBorder="1" applyAlignment="1" applyProtection="1">
      <alignment horizontal="right" vertical="center" shrinkToFit="1"/>
      <protection locked="0"/>
    </xf>
    <xf numFmtId="176" fontId="4" fillId="0" borderId="45" xfId="0" applyNumberFormat="1" applyFont="1" applyFill="1" applyBorder="1" applyAlignment="1" applyProtection="1">
      <alignment horizontal="right" vertical="center" shrinkToFit="1"/>
      <protection locked="0"/>
    </xf>
    <xf numFmtId="176" fontId="4" fillId="0" borderId="46" xfId="0" applyNumberFormat="1" applyFont="1" applyFill="1" applyBorder="1" applyAlignment="1" applyProtection="1">
      <alignment horizontal="right" vertical="center" shrinkToFit="1"/>
      <protection locked="0"/>
    </xf>
    <xf numFmtId="0" fontId="0" fillId="3" borderId="9" xfId="0" applyFill="1" applyBorder="1">
      <alignment vertical="center"/>
    </xf>
    <xf numFmtId="0" fontId="0" fillId="3" borderId="0" xfId="0" applyFill="1">
      <alignment vertical="center"/>
    </xf>
    <xf numFmtId="0" fontId="17" fillId="0" borderId="0" xfId="0" applyFont="1" applyFill="1" applyAlignment="1">
      <alignment vertical="center"/>
    </xf>
    <xf numFmtId="0" fontId="4" fillId="0" borderId="3" xfId="0" applyFont="1" applyFill="1" applyBorder="1" applyAlignment="1" applyProtection="1">
      <alignment horizontal="center" vertical="center" shrinkToFit="1"/>
      <protection locked="0"/>
    </xf>
    <xf numFmtId="0" fontId="4" fillId="0" borderId="4" xfId="0" applyFont="1" applyFill="1" applyBorder="1" applyAlignment="1" applyProtection="1">
      <alignment horizontal="center" vertical="center" shrinkToFit="1"/>
      <protection locked="0"/>
    </xf>
    <xf numFmtId="0" fontId="4" fillId="0" borderId="29" xfId="0" applyFont="1" applyFill="1" applyBorder="1" applyAlignment="1">
      <alignment horizontal="right" vertical="center"/>
    </xf>
    <xf numFmtId="0" fontId="4" fillId="0" borderId="27" xfId="0" applyFont="1" applyFill="1" applyBorder="1" applyAlignment="1">
      <alignment horizontal="right" vertical="center"/>
    </xf>
    <xf numFmtId="0" fontId="4" fillId="0" borderId="32" xfId="0" applyFont="1" applyFill="1" applyBorder="1" applyAlignment="1">
      <alignment horizontal="right" vertical="center"/>
    </xf>
    <xf numFmtId="0" fontId="4" fillId="0" borderId="29" xfId="0" applyFont="1" applyFill="1" applyBorder="1" applyAlignment="1">
      <alignment horizontal="right" vertical="center" shrinkToFit="1"/>
    </xf>
    <xf numFmtId="0" fontId="4" fillId="0" borderId="27" xfId="0" applyFont="1" applyFill="1" applyBorder="1" applyAlignment="1">
      <alignment horizontal="right" vertical="center" shrinkToFit="1"/>
    </xf>
    <xf numFmtId="0" fontId="4" fillId="0" borderId="32" xfId="0" applyFont="1" applyFill="1" applyBorder="1" applyAlignment="1">
      <alignment horizontal="center" vertical="center" shrinkToFit="1"/>
    </xf>
    <xf numFmtId="0" fontId="4" fillId="0" borderId="29" xfId="0" applyFont="1" applyFill="1" applyBorder="1" applyAlignment="1" applyProtection="1">
      <alignment horizontal="center" vertical="center" shrinkToFit="1"/>
      <protection locked="0"/>
    </xf>
    <xf numFmtId="0" fontId="4" fillId="0" borderId="32" xfId="0" applyFont="1" applyFill="1" applyBorder="1" applyAlignment="1">
      <alignment horizontal="right" vertical="center" shrinkToFit="1"/>
    </xf>
    <xf numFmtId="0" fontId="4" fillId="0" borderId="47" xfId="0" applyFont="1" applyFill="1" applyBorder="1" applyAlignment="1">
      <alignment horizontal="center" vertical="center"/>
    </xf>
    <xf numFmtId="0" fontId="4" fillId="0" borderId="2" xfId="0" applyFont="1" applyFill="1" applyBorder="1" applyAlignment="1" applyProtection="1">
      <alignment horizontal="center" vertical="center" shrinkToFit="1"/>
      <protection locked="0"/>
    </xf>
    <xf numFmtId="0" fontId="4" fillId="0" borderId="27" xfId="0" applyFont="1" applyFill="1" applyBorder="1" applyAlignment="1" applyProtection="1">
      <alignment horizontal="center" vertical="center" wrapText="1" shrinkToFit="1"/>
      <protection locked="0"/>
    </xf>
    <xf numFmtId="0" fontId="12" fillId="0" borderId="0" xfId="0" applyFont="1" applyFill="1">
      <alignment vertical="center"/>
    </xf>
    <xf numFmtId="0" fontId="4" fillId="0" borderId="27" xfId="0" applyFont="1" applyFill="1" applyBorder="1" applyAlignment="1">
      <alignment horizontal="center" vertical="center" wrapText="1" shrinkToFit="1"/>
    </xf>
    <xf numFmtId="0" fontId="9" fillId="0" borderId="0" xfId="0" applyFont="1" applyFill="1" applyAlignment="1">
      <alignment horizontal="left" vertical="center"/>
    </xf>
    <xf numFmtId="0" fontId="5" fillId="0" borderId="0" xfId="0" applyFont="1" applyFill="1" applyAlignment="1">
      <alignment horizontal="left" vertical="center" wrapText="1"/>
    </xf>
    <xf numFmtId="0" fontId="17" fillId="0" borderId="0" xfId="0" applyFont="1" applyFill="1" applyAlignment="1">
      <alignment horizontal="left" vertical="center" wrapText="1"/>
    </xf>
    <xf numFmtId="0" fontId="13" fillId="0" borderId="31"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5" fillId="0" borderId="44" xfId="0" applyFont="1" applyFill="1" applyBorder="1" applyAlignment="1">
      <alignment horizontal="left" vertical="center" wrapText="1"/>
    </xf>
    <xf numFmtId="0" fontId="4" fillId="0" borderId="31" xfId="0" applyFont="1" applyFill="1" applyBorder="1" applyAlignment="1">
      <alignment horizontal="right" vertical="center" shrinkToFit="1"/>
    </xf>
    <xf numFmtId="0" fontId="4" fillId="0" borderId="35" xfId="0" applyFont="1" applyFill="1" applyBorder="1" applyAlignment="1">
      <alignment horizontal="right" vertical="center" shrinkToFit="1"/>
    </xf>
    <xf numFmtId="0" fontId="4" fillId="0" borderId="21" xfId="0" applyFont="1" applyFill="1" applyBorder="1" applyAlignment="1" applyProtection="1">
      <alignment horizontal="left" vertical="center"/>
    </xf>
    <xf numFmtId="0" fontId="4" fillId="0" borderId="22" xfId="0" applyFont="1" applyFill="1" applyBorder="1" applyAlignment="1" applyProtection="1">
      <alignment horizontal="left" vertical="center"/>
    </xf>
    <xf numFmtId="0" fontId="4" fillId="0" borderId="1" xfId="0" applyFont="1" applyFill="1" applyBorder="1" applyAlignment="1" applyProtection="1">
      <alignment horizontal="left" vertical="center"/>
    </xf>
    <xf numFmtId="0" fontId="4" fillId="0" borderId="5" xfId="0" applyFont="1" applyFill="1" applyBorder="1" applyAlignment="1" applyProtection="1">
      <alignment horizontal="left" vertical="center"/>
    </xf>
    <xf numFmtId="0" fontId="4" fillId="0" borderId="7" xfId="0" applyFont="1" applyFill="1" applyBorder="1" applyAlignment="1" applyProtection="1">
      <alignment horizontal="left" vertical="center" shrinkToFit="1"/>
    </xf>
    <xf numFmtId="0" fontId="4" fillId="0" borderId="6" xfId="0" applyFont="1" applyFill="1" applyBorder="1" applyAlignment="1" applyProtection="1">
      <alignment horizontal="left" vertical="center" shrinkToFit="1"/>
    </xf>
    <xf numFmtId="0" fontId="5" fillId="0" borderId="0" xfId="0" applyFont="1" applyFill="1" applyAlignment="1">
      <alignment horizontal="left" vertical="center"/>
    </xf>
    <xf numFmtId="0" fontId="4" fillId="0" borderId="23" xfId="0" applyFont="1" applyFill="1" applyBorder="1" applyAlignment="1" applyProtection="1">
      <alignment horizontal="center" vertical="center" shrinkToFit="1"/>
      <protection locked="0"/>
    </xf>
    <xf numFmtId="0" fontId="4" fillId="0" borderId="19" xfId="0" applyFont="1" applyFill="1" applyBorder="1" applyAlignment="1" applyProtection="1">
      <alignment horizontal="center" vertical="center" shrinkToFit="1"/>
      <protection locked="0"/>
    </xf>
    <xf numFmtId="0" fontId="4" fillId="0" borderId="20" xfId="0" applyFont="1" applyFill="1" applyBorder="1" applyAlignment="1" applyProtection="1">
      <alignment horizontal="center" vertical="center" shrinkToFit="1"/>
      <protection locked="0"/>
    </xf>
    <xf numFmtId="0" fontId="4" fillId="0" borderId="11" xfId="0" applyFont="1" applyFill="1" applyBorder="1" applyAlignment="1" applyProtection="1">
      <alignment horizontal="center" vertical="center" shrinkToFit="1"/>
      <protection locked="0"/>
    </xf>
    <xf numFmtId="0" fontId="4" fillId="0" borderId="18" xfId="0" applyFont="1" applyFill="1" applyBorder="1" applyAlignment="1" applyProtection="1">
      <alignment horizontal="center" vertical="center" shrinkToFit="1"/>
      <protection locked="0"/>
    </xf>
    <xf numFmtId="0" fontId="4" fillId="0" borderId="14" xfId="0" applyFont="1" applyFill="1" applyBorder="1" applyAlignment="1" applyProtection="1">
      <alignment horizontal="center" vertical="center" shrinkToFit="1"/>
      <protection locked="0"/>
    </xf>
    <xf numFmtId="0" fontId="4" fillId="0" borderId="12" xfId="0" applyFont="1" applyFill="1" applyBorder="1" applyAlignment="1" applyProtection="1">
      <alignment horizontal="center" vertical="center" shrinkToFit="1"/>
      <protection locked="0"/>
    </xf>
    <xf numFmtId="0" fontId="4" fillId="0" borderId="33" xfId="0" applyFont="1" applyFill="1" applyBorder="1" applyAlignment="1" applyProtection="1">
      <alignment horizontal="center" vertical="center" shrinkToFit="1"/>
      <protection locked="0"/>
    </xf>
    <xf numFmtId="0" fontId="4" fillId="0" borderId="34" xfId="0" applyFont="1" applyFill="1" applyBorder="1" applyAlignment="1" applyProtection="1">
      <alignment horizontal="center" vertical="center" shrinkToFit="1"/>
      <protection locked="0"/>
    </xf>
    <xf numFmtId="0" fontId="4" fillId="0" borderId="30" xfId="0" applyFont="1" applyFill="1" applyBorder="1" applyAlignment="1">
      <alignment horizontal="center" vertical="center" wrapText="1"/>
    </xf>
    <xf numFmtId="0" fontId="4" fillId="0" borderId="31" xfId="0" applyFont="1" applyFill="1" applyBorder="1" applyAlignment="1">
      <alignment horizontal="center" vertical="center" wrapText="1"/>
    </xf>
    <xf numFmtId="0" fontId="4" fillId="0" borderId="3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6" fillId="0" borderId="0" xfId="0" applyFont="1" applyFill="1" applyBorder="1" applyAlignment="1">
      <alignment horizontal="right" vertical="center"/>
    </xf>
    <xf numFmtId="0" fontId="4" fillId="2" borderId="36" xfId="0" applyFont="1" applyFill="1" applyBorder="1" applyAlignment="1">
      <alignment horizontal="left" vertical="center" wrapText="1"/>
    </xf>
    <xf numFmtId="0" fontId="4" fillId="2" borderId="25" xfId="0" applyFont="1" applyFill="1" applyBorder="1" applyAlignment="1">
      <alignment horizontal="left" vertical="center" wrapText="1"/>
    </xf>
    <xf numFmtId="0" fontId="4" fillId="2" borderId="38" xfId="0" applyFont="1" applyFill="1" applyBorder="1" applyAlignment="1">
      <alignment horizontal="left" vertical="center" wrapText="1"/>
    </xf>
    <xf numFmtId="0" fontId="4" fillId="2" borderId="37"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9" xfId="0" applyFont="1" applyFill="1" applyBorder="1" applyAlignment="1">
      <alignment horizontal="left" vertical="center" wrapText="1"/>
    </xf>
  </cellXfs>
  <cellStyles count="1">
    <cellStyle name="標準" xfId="0" builtinId="0"/>
  </cellStyles>
  <dxfs count="18">
    <dxf>
      <fill>
        <patternFill>
          <bgColor rgb="FFFF0000"/>
        </patternFill>
      </fill>
    </dxf>
    <dxf>
      <fill>
        <patternFill>
          <bgColor rgb="FFFF0000"/>
        </patternFill>
      </fill>
    </dxf>
    <dxf>
      <fill>
        <patternFill>
          <bgColor rgb="FFFF0000"/>
        </patternFill>
      </fill>
    </dxf>
    <dxf>
      <fill>
        <patternFill>
          <bgColor rgb="FFFF0000"/>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rgb="FFFF00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rgb="FFFF00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90C8FBD7-E8AB-4163-A257-82DE0595A7E8}">
    <text>法人の場合は法人名、個人事業者の場合は商号又は屋号又は個人事業者本人の氏名のいずれか１つを記入してください。</text>
  </threadedComment>
  <threadedComment ref="A8" personId="{00000000-0000-0000-0000-000000000000}" id="{BD822F53-A3BB-4C48-AFD8-D5CCF0538647}">
    <text>法人の代表者名又は個人事業主本人の氏名を記入してください。</text>
  </threadedComment>
  <threadedComment ref="A9" personId="{00000000-0000-0000-0000-000000000000}" id="{9DD2CD9F-A70F-4749-851A-94D659BECA9B}">
    <text>法人の住所又は個人事業主の住所を記入してください。</text>
  </threadedComment>
  <threadedComment ref="A15" personId="{00000000-0000-0000-0000-000000000000}" id="{C94E8EB8-4A93-4E06-8ED8-0DE1BCB7DCD8}">
    <text>プルダウンの中から選択してください。</text>
  </threadedComment>
  <threadedComment ref="A23" personId="{00000000-0000-0000-0000-000000000000}" id="{41F9ABAE-3F3D-4735-9374-8048CBA62762}">
    <text>輸入する品目を選択してください。
「1.申請内容」において「申請する」を選択されていない品目の関税番号を選択すると、セルが赤くなります。その場合は、「1.申請内容」の入力内容を確認してください。</text>
  </threadedComment>
  <threadedComment ref="B23" personId="{00000000-0000-0000-0000-000000000000}" id="{A5B6426C-0735-4927-A6D4-56D126CB9B21}">
    <text>プルダウンの中から選択してください。プルダウン選択とするため、先頭にアンダーバーが挿入されていますが、アンダバーは無視してください。</text>
  </threadedComment>
  <threadedComment ref="C23" personId="{00000000-0000-0000-0000-000000000000}" id="{47AD7096-82F7-4E2D-86E0-E5D7C3703EDE}">
    <text>プルダウンの中から選択してください。</text>
  </threadedComment>
  <threadedComment ref="D23" personId="{00000000-0000-0000-0000-000000000000}" id="{7546768E-6B67-4FA1-8CF6-F478CB43AFA7}">
    <text>左列のカテゴリーが「その他」の場合、商品の詳細な形状について記入してください。</text>
  </threadedComment>
  <threadedComment ref="E23" personId="{00000000-0000-0000-0000-000000000000}" id="{51396601-6ACE-4BBE-ABD6-ADE8208CCCF0}">
    <text>全乳換算数量をkgで入力してください。</text>
  </threadedComment>
  <threadedComment ref="E125" personId="{00000000-0000-0000-0000-000000000000}" id="{B7184E4C-ECE1-42CD-B000-3A31060C1017}">
    <text>このセルと同じ数量を申請書の「数量及び単位」の欄に全乳換算数量として記入してください。
申請したい数量と一致しない場合は、「２．物品一覧」の数量を見直してください。</text>
  </threadedComment>
  <threadedComment ref="E126" personId="{00000000-0000-0000-0000-000000000000}" id="{B3E0F512-35B1-4380-AEC9-A34814659DD1}">
    <text>このセルと同じ数量を申請書の「数量及び単位」の欄に全乳換算数量として記入してください。
申請したい数量と一致しない場合は、「２．物品一覧」の数量を見直してください。</text>
  </threadedComment>
  <threadedComment ref="E127" personId="{00000000-0000-0000-0000-000000000000}" id="{792207F1-6497-4ACB-BF80-0AD30342D145}">
    <text>このセルと同じ数量を申請書の「数量及び単位」の欄に全乳換算数量として記入してください。
申請したい数量と一致しない場合は、「２．物品一覧」の数量を見直してください。</text>
  </threadedComment>
  <threadedComment ref="E128" personId="{00000000-0000-0000-0000-000000000000}" id="{341A1B39-9B77-463F-B016-084051E04CF4}">
    <text>このセルと同じ数量を申請書の「数量及び単位」の欄に全乳換算数量として記入してください。
申請したい数量と一致しない場合は、「２．物品一覧」の数量を見直してください。</text>
  </threadedComment>
  <threadedComment ref="B135" personId="{00000000-0000-0000-0000-000000000000}" id="{BAC0C594-FCD4-4920-A405-378ABB486F93}">
    <text>関税割当ての利用を問わず、前年度に、上記で選択した原産国から輸入した割当対象物品について、在庫などの数量を入力してください。</text>
  </threadedComment>
  <threadedComment ref="D135" personId="{00000000-0000-0000-0000-000000000000}" id="{E84AE92C-A25B-4DA8-92D2-DD8E6B1B4B74}">
    <text>関税割当ての利用を問わず、今年度に、上記で選択した原産国から輸入する割当対象物品について、在庫などの数量を入力してください。</text>
  </threadedComment>
  <threadedComment ref="C136" personId="{00000000-0000-0000-0000-000000000000}" id="{7B67BEB3-A6B6-4A54-B7D5-7A6123754123}">
    <text>前年度に輸入した割当対象物品のうち、本関税割当てを利用して輸入した割当対象物品について、在庫などの数量を入力してください。</text>
  </threadedComment>
  <threadedComment ref="E136" personId="{00000000-0000-0000-0000-000000000000}" id="{9A6F98B2-516C-4401-8A0C-1710E98C86C6}">
    <text>今年度に輸入する割当対象物品のうち、本関税割当てを利用して輸入する割当対象物品について、在庫などの数量を入力してください。</text>
  </threadedComment>
  <threadedComment ref="A137" personId="{00000000-0000-0000-0000-000000000000}" id="{41B90372-8EBA-4995-8C75-B6870B95ACCA}">
    <text>バターその他の油脂及びデイリースプレッドとして申請する全ての割当対象物品の合計在庫数量を入力してください。</text>
  </threadedComment>
  <threadedComment ref="A138" personId="{00000000-0000-0000-0000-000000000000}" id="{BB6982E1-77C3-4FFC-A948-8EF9729BA6A4}">
    <text>バターその他の油脂及びデイリースプレッドとして申請する全ての割当対象物品の合計輸入数量を入力してください。
申請者名義で輸入通関した合計数量を入力し、日本国内で他社から購入したものは含めないでください。</text>
  </threadedComment>
  <threadedComment ref="B138" personId="{00000000-0000-0000-0000-000000000000}" id="{F07141F9-A511-46FA-B557-BB17ECF022F9}">
    <text>このセルと同じ数量を申請書の「実績」の「輸入」欄に記入してください。</text>
  </threadedComment>
  <threadedComment ref="E138" personId="{00000000-0000-0000-0000-000000000000}" id="{5AAB816E-42A7-47A4-8145-1F315C4FCFDC}">
    <text>このセルと同じ数量を申請書の「数量及び単位」の欄に製品重量として記入してください。
申請したい数量と一致しない場合は、「２．物品一覧」の数量を見直してください。</text>
  </threadedComment>
  <threadedComment ref="A139" personId="{00000000-0000-0000-0000-000000000000}" id="{CB871A75-56F7-4539-A0EF-E6F0501CAA44}">
    <text>バターその他の油脂及びデイリースプレッドとして申請する全ての割当対象物品の合計購入数量を入力してください。
日本国内で他社から購入した数量を入力してください。</text>
  </threadedComment>
  <threadedComment ref="A140" personId="{00000000-0000-0000-0000-000000000000}" id="{3C604C0D-D06A-4E2F-8722-279B6A2F0B7C}">
    <text>バターその他の油脂及びデイリースプレッドとして申請する全ての割当対象物品の使用・販売・廃棄数量の合計を入力してください。</text>
  </threadedComment>
  <threadedComment ref="B140" personId="{00000000-0000-0000-0000-000000000000}" id="{3CDDE900-AAF4-4BA0-A6B9-7270AEC3D295}">
    <text>このセルと同じ数量を申請書の「実績」の「使用」欄に記入してください。</text>
  </threadedComment>
  <threadedComment ref="E140" personId="{00000000-0000-0000-0000-000000000000}" id="{26C34012-8E39-4AD8-A4FC-71B81CD3E8E4}">
    <text>このセルと同じ数量を申請書の「主な使用の計画」欄に記入してください。</text>
  </threadedComment>
  <threadedComment ref="B145" personId="{00000000-0000-0000-0000-000000000000}" id="{8BDDB73E-4754-4B29-BEF2-D99ACB8D2051}">
    <text>関税割当ての利用を問わず、前年度に、上記で選択した原産国から輸入した割当対象物品について、在庫などの数量を入力してください。</text>
  </threadedComment>
  <threadedComment ref="D145" personId="{00000000-0000-0000-0000-000000000000}" id="{7850C38E-2DCC-46E2-8305-129752FEA3C2}">
    <text>関税割当ての利用を問わず、今年度に、上記で選択した原産国から輸入する割当対象物品について、在庫などの数量を入力してください。</text>
  </threadedComment>
  <threadedComment ref="C146" personId="{00000000-0000-0000-0000-000000000000}" id="{EF1E5C90-9533-434C-BDD5-D071655F4CFC}">
    <text>前年度に輸入した割当対象物品のうち、本関税割当てを利用して輸入した割当対象物品について、在庫などの数量を入力してください。</text>
  </threadedComment>
  <threadedComment ref="E146" personId="{00000000-0000-0000-0000-000000000000}" id="{42BC92BA-B4EB-44CB-8D87-E64B88E6B128}">
    <text>今年度に輸入する割当対象物品のうち、本関税割当てを利用して輸入する割当対象物品について、在庫などの数量を入力してください。</text>
  </threadedComment>
  <threadedComment ref="A147" personId="{00000000-0000-0000-0000-000000000000}" id="{BACE3CD8-4C01-4034-AC33-B35632A911B8}">
    <text>脱脂粉乳として申請する全ての割当対象物品の合計在庫数量を入力してください。</text>
  </threadedComment>
  <threadedComment ref="A148" personId="{00000000-0000-0000-0000-000000000000}" id="{7C6218BD-EC98-446F-B90E-C9ECED8B7F1C}">
    <text>脱脂粉乳として申請する全ての割当対象物品の合計輸入数量を入力してください。
申請者名義で輸入通関した合計数量を入力し、日本国内で他社から購入したものは含めないでください。</text>
  </threadedComment>
  <threadedComment ref="B148" personId="{00000000-0000-0000-0000-000000000000}" id="{605D3135-8C39-44E0-95EC-9BED911FB764}">
    <text>このセルと同じ数量を申請書の「実績」の「輸入」欄に記入してください。</text>
  </threadedComment>
  <threadedComment ref="E148" personId="{00000000-0000-0000-0000-000000000000}" id="{F90E61FC-0C2A-4130-A5A4-D935C56064C5}">
    <text>このセルと同じ数量を申請書の「数量及び単位」の欄に製品重量として記入してください。
申請したい数量と一致しない場合は、「２．物品一覧」の数量を見直してください。</text>
  </threadedComment>
  <threadedComment ref="A149" personId="{00000000-0000-0000-0000-000000000000}" id="{189314E6-294E-4A6A-BECA-3F58F345F584}">
    <text>脱脂粉乳として申請する全商品の合計購入数量を入力してください。
日本国内で他社から購入した数量を入力してください。</text>
  </threadedComment>
  <threadedComment ref="A150" personId="{00000000-0000-0000-0000-000000000000}" id="{2D6BEEFE-6034-4EFA-9496-6F67FB62FE42}">
    <text>脱脂粉乳として申請する全ての割当対象物品の使用・販売・廃棄数量の合計を入力してください。</text>
  </threadedComment>
  <threadedComment ref="B150" personId="{00000000-0000-0000-0000-000000000000}" id="{878B2B38-8E43-4141-A247-F366515A22A5}">
    <text>このセルと同じ数量を申請書の「実績」の「使用」欄に記入してください。</text>
  </threadedComment>
  <threadedComment ref="E150" personId="{00000000-0000-0000-0000-000000000000}" id="{2C594E32-2B9C-46B0-BA40-5C0C708D5D82}">
    <text>このセルと同じ数量を申請書の「主な使用の計画」欄に記入してください。</text>
  </threadedComment>
  <threadedComment ref="B155" personId="{00000000-0000-0000-0000-000000000000}" id="{F4095C8C-C9C6-4EF0-B9C4-21C98946C0EA}">
    <text>関税割当ての利用を問わず、前年度に、上記で選択した原産国から輸入した割当対象物品について、在庫などの数量を入力してください。</text>
  </threadedComment>
  <threadedComment ref="D155" personId="{00000000-0000-0000-0000-000000000000}" id="{9F27A307-109D-49AF-9763-A38F7AB004CE}">
    <text>関税割当ての利用を問わず、今年度に、上記で選択した原産国から輸入する割当対象物品について、在庫などの数量を入力してください。</text>
  </threadedComment>
  <threadedComment ref="C156" personId="{00000000-0000-0000-0000-000000000000}" id="{30200897-BAB9-4753-B493-F278AC05980B}">
    <text>前年度に輸入した割当対象物品のうち、本関税割当てを利用して輸入した割当対象物品について、在庫などの数量を入力してください。</text>
  </threadedComment>
  <threadedComment ref="E156" personId="{00000000-0000-0000-0000-000000000000}" id="{4C3F115C-AB76-4B2B-BB4D-916A9FAD5B65}">
    <text>今年度に輸入する割当対象物品のうち、本関税割当てを利用して輸入する割当対象物品について、在庫などの数量を入力してください。</text>
  </threadedComment>
  <threadedComment ref="A157" personId="{00000000-0000-0000-0000-000000000000}" id="{D72B696A-5A90-4521-83B5-DF1F4DFDFB28}">
    <text>粉乳及びバターミルクパウダーとして申請する全ての割当対象物品の合計在庫数量を入力してください。</text>
  </threadedComment>
  <threadedComment ref="A158" personId="{00000000-0000-0000-0000-000000000000}" id="{CA0BC40A-3DA8-46A5-918A-B1BCB8E78232}">
    <text>粉乳及びバターミルクパウダーとして申請する全ての割当対象物品の合計輸入数量を入力してください。
申請者名義で輸入通関した合計数量を入力し、日本国内で他社から購入したものは含めないでください。</text>
  </threadedComment>
  <threadedComment ref="B158" personId="{00000000-0000-0000-0000-000000000000}" id="{8A4DB15A-FB33-4856-8B6F-A99D7A5AEB43}">
    <text>このセルと同じ数量を申請書の「実績」の「輸入」欄に記入してください。</text>
  </threadedComment>
  <threadedComment ref="E158" personId="{00000000-0000-0000-0000-000000000000}" id="{166D792C-4DC2-48DC-A222-BFDE29748945}">
    <text>このセルと同じ数量を申請書の「数量及び単位」の欄に製品重量として記入してください。
申請したい数量と一致しない場合は、「２．物品一覧」の数量を見直してください。</text>
  </threadedComment>
  <threadedComment ref="A159" personId="{00000000-0000-0000-0000-000000000000}" id="{6DC4B720-BA48-4805-B932-8A64F152C9AE}">
    <text>粉乳及びバターミルクパウダーとして申請する全ての割当対象物品の合計購入数量を入力してください。
日本国内で他社から購入した数量を入力してください。</text>
  </threadedComment>
  <threadedComment ref="A160" personId="{00000000-0000-0000-0000-000000000000}" id="{F96BFFE0-1C55-4288-A67F-FAF745B50D79}">
    <text>粉乳及びバターミルクパウダーとして申請する全ての割当対象物品の使用・販売・廃棄数量の合計を入力してください。</text>
  </threadedComment>
  <threadedComment ref="B160" personId="{00000000-0000-0000-0000-000000000000}" id="{0C12FAF0-99D1-4681-967E-A25800A88F2D}">
    <text>このセルと同じ数量を申請書の「実績」の「使用」欄に記入してください。</text>
  </threadedComment>
  <threadedComment ref="E160" personId="{00000000-0000-0000-0000-000000000000}" id="{6AAD5C3E-F48A-42B0-91AE-20AEB9FFA39D}">
    <text>このセルと同じ数量を申請書の「主な使用の計画」欄に記入してください。</text>
  </threadedComment>
  <threadedComment ref="B165" personId="{00000000-0000-0000-0000-000000000000}" id="{A8226279-0E11-46CB-9E09-0462100B8353}">
    <text>関税割当ての利用を問わず、前年度に、上記で選択した原産国から輸入した割当対象物品について、在庫などの数量を入力してください。</text>
  </threadedComment>
  <threadedComment ref="D165" personId="{00000000-0000-0000-0000-000000000000}" id="{E0DC8A5B-9A25-4D68-9AF2-C183F8069648}">
    <text>関税割当ての利用を問わず、今年度に、上記で選択した原産国から輸入する割当対象物品について、在庫などの数量を入力してください。</text>
  </threadedComment>
  <threadedComment ref="C166" personId="{00000000-0000-0000-0000-000000000000}" id="{224DCEC7-DC47-4EDE-B702-29337ABCE5CE}">
    <text>前年度に輸入した割当対象物品のうち、本関税割当てを利用して輸入した割当対象物品について、在庫などの数量を入力してください。</text>
  </threadedComment>
  <threadedComment ref="E166" personId="{00000000-0000-0000-0000-000000000000}" id="{1BB8A98E-0B5E-40A1-8635-2A42EDF5942D}">
    <text>今年度に輸入する割当対象物品のうち、本関税割当てを利用して輸入する割当対象物品について、在庫などの数量を入力してください。</text>
  </threadedComment>
  <threadedComment ref="A167" personId="{00000000-0000-0000-0000-000000000000}" id="{6D978B64-2408-41C3-ADE1-E63E14C781DC}">
    <text>加糖れん乳として申請する全ての割当対象物品の合計在庫数量を入力してください。</text>
  </threadedComment>
  <threadedComment ref="A168" personId="{00000000-0000-0000-0000-000000000000}" id="{5B5610A0-3CC7-4EC2-83F8-02C2CACD51F7}">
    <text>加糖れん乳として申請する全ての割当対象物品の合計輸入数量を入力してください。
申請者名義で輸入通関した合計数量を入力し、日本国内で他社から購入したものは含めないでください。</text>
  </threadedComment>
  <threadedComment ref="B168" personId="{00000000-0000-0000-0000-000000000000}" id="{210DD3DC-851A-4DF6-BCAF-C2ECB95CD909}">
    <text>このセルと同じ数量を申請書の「実績」の「輸入」欄に記入してください。</text>
  </threadedComment>
  <threadedComment ref="E168" personId="{00000000-0000-0000-0000-000000000000}" id="{F20DEA95-931B-4D94-9925-936D86F54801}">
    <text>このセルと同じ数量を申請書の「数量及び単位」の欄に製品重量として記入してください。
申請したい数量と一致しない場合は、「２．物品一覧」の数量を見直してください。</text>
  </threadedComment>
  <threadedComment ref="A169" personId="{00000000-0000-0000-0000-000000000000}" id="{FC9678E0-5B20-47A0-8EEA-01F554F697D7}">
    <text>加糖れん乳として申請する全ての割当対象物品の合計購入数量を入力してください。
日本国内で他社から購入した数量を入力してください。</text>
  </threadedComment>
  <threadedComment ref="A170" personId="{00000000-0000-0000-0000-000000000000}" id="{0643D42C-534F-4CFA-B67D-3DF83C2CC5AD}">
    <text>加糖れん乳として申請する全ての割当対象物品の使用・販売・廃棄数量の合計を入力してください。</text>
  </threadedComment>
  <threadedComment ref="B170" personId="{00000000-0000-0000-0000-000000000000}" id="{937C4E7C-6846-4514-A6BF-32F6AA98DE78}">
    <text>このセルと同じ数量を申請書の「実績」の「使用」欄に記入してください。</text>
  </threadedComment>
  <threadedComment ref="E170" personId="{00000000-0000-0000-0000-000000000000}" id="{41DD028D-B451-4CF1-8CCC-7ACD41FA3D6A}">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595A5-E899-4F28-B158-241AE8230CAD}">
  <sheetPr>
    <tabColor rgb="FFFF0000"/>
    <pageSetUpPr fitToPage="1"/>
  </sheetPr>
  <dimension ref="A1:M171"/>
  <sheetViews>
    <sheetView view="pageBreakPreview" topLeftCell="A163" zoomScaleNormal="100" zoomScaleSheetLayoutView="100" workbookViewId="0">
      <selection activeCell="D135" sqref="D135:D136"/>
    </sheetView>
  </sheetViews>
  <sheetFormatPr defaultColWidth="9" defaultRowHeight="13.2" x14ac:dyDescent="0.2"/>
  <cols>
    <col min="1" max="1" width="26.6640625" style="1" customWidth="1"/>
    <col min="2" max="5" width="23.44140625" style="1" customWidth="1"/>
    <col min="6" max="9" width="10.21875" style="1" customWidth="1"/>
    <col min="10" max="10" width="9.44140625" style="1" customWidth="1"/>
    <col min="11" max="11" width="16.21875" style="1" customWidth="1"/>
    <col min="12" max="16384" width="9" style="1"/>
  </cols>
  <sheetData>
    <row r="1" spans="1:13" ht="23.25" customHeight="1" x14ac:dyDescent="0.2">
      <c r="A1" s="2" t="s">
        <v>102</v>
      </c>
      <c r="B1" s="106" t="s">
        <v>183</v>
      </c>
      <c r="C1" s="106"/>
      <c r="D1" s="106"/>
      <c r="E1" s="106"/>
      <c r="F1" s="104" t="s">
        <v>87</v>
      </c>
      <c r="G1" s="30"/>
      <c r="H1" s="31"/>
    </row>
    <row r="2" spans="1:13" ht="14.4" x14ac:dyDescent="0.2">
      <c r="A2" s="2"/>
    </row>
    <row r="3" spans="1:13" ht="21" customHeight="1" x14ac:dyDescent="0.2">
      <c r="A3" s="2"/>
      <c r="B3" s="107" t="s">
        <v>97</v>
      </c>
      <c r="C3" s="107"/>
      <c r="D3" s="107"/>
      <c r="E3" s="107"/>
      <c r="G3" s="65"/>
      <c r="H3" s="31"/>
      <c r="I3" s="3"/>
    </row>
    <row r="4" spans="1:13" ht="39" customHeight="1" x14ac:dyDescent="0.2">
      <c r="A4" s="2"/>
      <c r="B4" s="107" t="s">
        <v>93</v>
      </c>
      <c r="C4" s="107"/>
      <c r="D4" s="107"/>
      <c r="E4" s="107"/>
      <c r="F4" s="65"/>
      <c r="G4" s="65"/>
      <c r="H4" s="31"/>
      <c r="I4" s="3"/>
    </row>
    <row r="5" spans="1:13" ht="21" customHeight="1" x14ac:dyDescent="0.2">
      <c r="A5" s="2"/>
      <c r="B5" s="107" t="s">
        <v>92</v>
      </c>
      <c r="C5" s="107"/>
      <c r="D5" s="107"/>
      <c r="E5" s="107"/>
      <c r="F5" s="65"/>
      <c r="G5" s="65"/>
      <c r="H5" s="21"/>
      <c r="I5" s="3"/>
    </row>
    <row r="6" spans="1:13" ht="7.5" customHeight="1" x14ac:dyDescent="0.2">
      <c r="B6" s="2"/>
      <c r="C6" s="4"/>
      <c r="D6" s="3"/>
      <c r="E6" s="3"/>
      <c r="F6" s="3"/>
      <c r="G6" s="3"/>
      <c r="H6" s="3"/>
      <c r="I6" s="3"/>
    </row>
    <row r="7" spans="1:13" ht="21" customHeight="1" x14ac:dyDescent="0.2">
      <c r="A7" s="93" t="s">
        <v>3</v>
      </c>
      <c r="B7" s="121"/>
      <c r="C7" s="122"/>
      <c r="D7" s="123"/>
      <c r="E7" s="63" t="str">
        <f>IF($B7="","←入力してください。","")</f>
        <v>←入力してください。</v>
      </c>
      <c r="F7" s="64"/>
      <c r="G7" s="64"/>
      <c r="J7" s="6"/>
      <c r="K7" s="6"/>
      <c r="L7" s="6"/>
    </row>
    <row r="8" spans="1:13" ht="21" customHeight="1" x14ac:dyDescent="0.2">
      <c r="A8" s="94" t="s">
        <v>0</v>
      </c>
      <c r="B8" s="124"/>
      <c r="C8" s="125"/>
      <c r="D8" s="126"/>
      <c r="E8" s="63" t="str">
        <f>IF($B8="","←入力してください。","")</f>
        <v>←入力してください。</v>
      </c>
      <c r="F8" s="64"/>
      <c r="G8" s="64"/>
      <c r="J8" s="6"/>
      <c r="K8" s="6"/>
      <c r="L8" s="6"/>
    </row>
    <row r="9" spans="1:13" s="7" customFormat="1" ht="21" customHeight="1" x14ac:dyDescent="0.2">
      <c r="A9" s="95" t="s">
        <v>1</v>
      </c>
      <c r="B9" s="127"/>
      <c r="C9" s="128"/>
      <c r="D9" s="129"/>
      <c r="E9" s="63" t="str">
        <f>IF($B9="","←入力してください。","")</f>
        <v>←入力してください。</v>
      </c>
      <c r="F9" s="64"/>
      <c r="G9" s="64"/>
      <c r="H9" s="8"/>
      <c r="I9" s="9"/>
      <c r="K9" s="10"/>
      <c r="M9" s="11"/>
    </row>
    <row r="10" spans="1:13" s="12" customFormat="1" ht="10.5" customHeight="1" x14ac:dyDescent="0.2"/>
    <row r="11" spans="1:13" s="12" customFormat="1" ht="21.75" customHeight="1" x14ac:dyDescent="0.2">
      <c r="A11" s="90" t="s">
        <v>95</v>
      </c>
    </row>
    <row r="12" spans="1:13" ht="24" customHeight="1" x14ac:dyDescent="0.2">
      <c r="A12" s="96" t="s">
        <v>100</v>
      </c>
      <c r="B12" s="114" t="s">
        <v>6</v>
      </c>
      <c r="C12" s="115"/>
      <c r="D12" s="27"/>
      <c r="E12" s="27"/>
      <c r="F12" s="27"/>
      <c r="G12" s="27"/>
      <c r="H12" s="12"/>
      <c r="I12" s="13"/>
      <c r="J12" s="6"/>
      <c r="K12" s="6"/>
      <c r="L12" s="6"/>
    </row>
    <row r="13" spans="1:13" ht="24" customHeight="1" x14ac:dyDescent="0.2">
      <c r="A13" s="97" t="s">
        <v>2</v>
      </c>
      <c r="B13" s="116" t="s">
        <v>106</v>
      </c>
      <c r="C13" s="117"/>
      <c r="D13" s="25"/>
      <c r="E13" s="27"/>
      <c r="F13" s="27"/>
      <c r="G13" s="27"/>
      <c r="J13" s="6"/>
      <c r="K13" s="6"/>
      <c r="L13" s="6"/>
    </row>
    <row r="14" spans="1:13" ht="24" customHeight="1" x14ac:dyDescent="0.2">
      <c r="A14" s="100" t="s">
        <v>45</v>
      </c>
      <c r="B14" s="118" t="s">
        <v>19</v>
      </c>
      <c r="C14" s="119"/>
      <c r="D14" s="27"/>
      <c r="E14" s="27"/>
      <c r="F14" s="27"/>
      <c r="G14" s="27"/>
      <c r="J14" s="6"/>
      <c r="K14" s="6"/>
      <c r="L14" s="6"/>
    </row>
    <row r="15" spans="1:13" ht="21" customHeight="1" x14ac:dyDescent="0.2">
      <c r="A15" s="112" t="s">
        <v>96</v>
      </c>
      <c r="B15" s="54" t="s">
        <v>130</v>
      </c>
      <c r="C15" s="59"/>
      <c r="D15" s="109" t="str">
        <f>IF(AND(OR(C15="申請しない",C15=""),OR(C16="申請しない",C16=""),OR(C17="申請しない",C17=""),OR(C18="申請しない",C18="")),"←申請する品目が選択されていません。必ず1品目は「申請する」を選択してください。申請しない品目は「申請しない」を選択してください。","")</f>
        <v>←申請する品目が選択されていません。必ず1品目は「申請する」を選択してください。申請しない品目は「申請しない」を選択してください。</v>
      </c>
      <c r="E15" s="110"/>
      <c r="F15" s="62"/>
      <c r="G15" s="62"/>
      <c r="J15" s="6"/>
      <c r="K15" s="6"/>
      <c r="L15" s="6"/>
    </row>
    <row r="16" spans="1:13" ht="21" customHeight="1" x14ac:dyDescent="0.2">
      <c r="A16" s="112"/>
      <c r="B16" s="54" t="s">
        <v>103</v>
      </c>
      <c r="C16" s="59"/>
      <c r="D16" s="109"/>
      <c r="E16" s="110"/>
      <c r="F16" s="62"/>
      <c r="G16" s="62"/>
      <c r="J16" s="6"/>
      <c r="K16" s="6"/>
      <c r="L16" s="6"/>
    </row>
    <row r="17" spans="1:12" ht="21" customHeight="1" x14ac:dyDescent="0.2">
      <c r="A17" s="112"/>
      <c r="B17" s="34" t="s">
        <v>104</v>
      </c>
      <c r="C17" s="28"/>
      <c r="D17" s="109"/>
      <c r="E17" s="110"/>
      <c r="F17" s="62"/>
      <c r="G17" s="62"/>
      <c r="J17" s="6"/>
      <c r="K17" s="6"/>
      <c r="L17" s="6"/>
    </row>
    <row r="18" spans="1:12" ht="21" customHeight="1" x14ac:dyDescent="0.2">
      <c r="A18" s="113"/>
      <c r="B18" s="35" t="s">
        <v>105</v>
      </c>
      <c r="C18" s="26"/>
      <c r="D18" s="109"/>
      <c r="E18" s="110"/>
      <c r="F18" s="62"/>
      <c r="G18" s="62"/>
      <c r="J18" s="6"/>
      <c r="K18" s="6"/>
      <c r="L18" s="6"/>
    </row>
    <row r="19" spans="1:12" ht="12" customHeight="1" x14ac:dyDescent="0.2">
      <c r="A19" s="5"/>
      <c r="J19" s="6"/>
      <c r="K19" s="6"/>
      <c r="L19" s="6"/>
    </row>
    <row r="20" spans="1:12" ht="44.25" customHeight="1" x14ac:dyDescent="0.2">
      <c r="A20" s="108" t="str">
        <f>IF(B14="","2.関税割当てを利用して輸入する○○の物品一覧","2.関税割当てを利用して輸入する"&amp;B14&amp;"の物品一覧")</f>
        <v>2.関税割当てを利用して輸入するバター、脱脂粉乳、粉乳、バターミルクパウダー及び加糖れん乳の物品一覧</v>
      </c>
      <c r="B20" s="108"/>
      <c r="C20" s="108"/>
      <c r="D20" s="108"/>
      <c r="E20" s="108"/>
      <c r="J20" s="6"/>
      <c r="K20" s="6"/>
      <c r="L20" s="6"/>
    </row>
    <row r="21" spans="1:12" ht="19.5" customHeight="1" x14ac:dyDescent="0.2">
      <c r="A21" s="120" t="s">
        <v>91</v>
      </c>
      <c r="B21" s="120"/>
      <c r="C21" s="120"/>
      <c r="D21" s="120"/>
      <c r="E21" s="120"/>
      <c r="F21" s="65"/>
      <c r="G21" s="65"/>
      <c r="J21" s="6"/>
      <c r="K21" s="6"/>
      <c r="L21" s="6"/>
    </row>
    <row r="22" spans="1:12" ht="37.5" customHeight="1" x14ac:dyDescent="0.2">
      <c r="A22" s="111" t="s">
        <v>184</v>
      </c>
      <c r="B22" s="111"/>
      <c r="C22" s="111"/>
      <c r="D22" s="111"/>
      <c r="E22" s="111"/>
      <c r="F22" s="56"/>
      <c r="G22" s="56"/>
      <c r="J22" s="6"/>
      <c r="K22" s="6"/>
      <c r="L22" s="6"/>
    </row>
    <row r="23" spans="1:12" ht="36.75" customHeight="1" x14ac:dyDescent="0.2">
      <c r="A23" s="101" t="s">
        <v>98</v>
      </c>
      <c r="B23" s="73" t="s">
        <v>4</v>
      </c>
      <c r="C23" s="73" t="s">
        <v>139</v>
      </c>
      <c r="D23" s="80" t="s">
        <v>140</v>
      </c>
      <c r="E23" s="84" t="s">
        <v>132</v>
      </c>
      <c r="F23" s="33" t="s">
        <v>155</v>
      </c>
      <c r="G23" s="69" t="s">
        <v>156</v>
      </c>
    </row>
    <row r="24" spans="1:12" ht="15.75" customHeight="1" x14ac:dyDescent="0.2">
      <c r="A24" s="102"/>
      <c r="B24" s="74"/>
      <c r="C24" s="77"/>
      <c r="D24" s="81"/>
      <c r="E24" s="85"/>
      <c r="F24" s="6" t="str">
        <f>IFERROR(VLOOKUP(B24,数値参照用・削除不可!$A$61:$C$88,3,FALSE),"")</f>
        <v/>
      </c>
      <c r="G24" s="1" t="str">
        <f t="shared" ref="G24:G55" si="0">IFERROR(ROUNDDOWN(E24/F24,3),"")</f>
        <v/>
      </c>
    </row>
    <row r="25" spans="1:12" ht="15.75" customHeight="1" x14ac:dyDescent="0.2">
      <c r="A25" s="91"/>
      <c r="B25" s="75"/>
      <c r="C25" s="78"/>
      <c r="D25" s="82"/>
      <c r="E25" s="86"/>
      <c r="F25" s="6" t="str">
        <f>IFERROR(VLOOKUP(B25,数値参照用・削除不可!$A$61:$C$88,3,FALSE),"")</f>
        <v/>
      </c>
      <c r="G25" s="1" t="str">
        <f t="shared" si="0"/>
        <v/>
      </c>
    </row>
    <row r="26" spans="1:12" ht="15.75" customHeight="1" x14ac:dyDescent="0.2">
      <c r="A26" s="91"/>
      <c r="B26" s="75"/>
      <c r="C26" s="78"/>
      <c r="D26" s="82"/>
      <c r="E26" s="86"/>
      <c r="F26" s="6" t="str">
        <f>IFERROR(VLOOKUP(B26,数値参照用・削除不可!$A$61:$C$88,3,FALSE),"")</f>
        <v/>
      </c>
      <c r="G26" s="1" t="str">
        <f t="shared" si="0"/>
        <v/>
      </c>
    </row>
    <row r="27" spans="1:12" ht="15.75" customHeight="1" x14ac:dyDescent="0.2">
      <c r="A27" s="91"/>
      <c r="B27" s="75"/>
      <c r="C27" s="78"/>
      <c r="D27" s="82"/>
      <c r="E27" s="86"/>
      <c r="F27" s="6" t="str">
        <f>IFERROR(VLOOKUP(B27,数値参照用・削除不可!$A$61:$C$88,3,FALSE),"")</f>
        <v/>
      </c>
      <c r="G27" s="1" t="str">
        <f t="shared" si="0"/>
        <v/>
      </c>
    </row>
    <row r="28" spans="1:12" ht="15.75" customHeight="1" x14ac:dyDescent="0.2">
      <c r="A28" s="91"/>
      <c r="B28" s="75"/>
      <c r="C28" s="78"/>
      <c r="D28" s="82"/>
      <c r="E28" s="86"/>
      <c r="F28" s="6" t="str">
        <f>IFERROR(VLOOKUP(B28,数値参照用・削除不可!$A$61:$C$88,3,FALSE),"")</f>
        <v/>
      </c>
      <c r="G28" s="1" t="str">
        <f t="shared" si="0"/>
        <v/>
      </c>
    </row>
    <row r="29" spans="1:12" ht="15.75" customHeight="1" x14ac:dyDescent="0.2">
      <c r="A29" s="91"/>
      <c r="B29" s="75"/>
      <c r="C29" s="78"/>
      <c r="D29" s="82"/>
      <c r="E29" s="86"/>
      <c r="F29" s="6" t="str">
        <f>IFERROR(VLOOKUP(B29,数値参照用・削除不可!$A$61:$C$88,3,FALSE),"")</f>
        <v/>
      </c>
      <c r="G29" s="1" t="str">
        <f t="shared" si="0"/>
        <v/>
      </c>
    </row>
    <row r="30" spans="1:12" ht="15.75" customHeight="1" x14ac:dyDescent="0.2">
      <c r="A30" s="91"/>
      <c r="B30" s="75"/>
      <c r="C30" s="78"/>
      <c r="D30" s="82"/>
      <c r="E30" s="86"/>
      <c r="F30" s="6" t="str">
        <f>IFERROR(VLOOKUP(B30,数値参照用・削除不可!$A$61:$C$88,3,FALSE),"")</f>
        <v/>
      </c>
      <c r="G30" s="1" t="str">
        <f t="shared" si="0"/>
        <v/>
      </c>
    </row>
    <row r="31" spans="1:12" ht="15.75" customHeight="1" x14ac:dyDescent="0.2">
      <c r="A31" s="91"/>
      <c r="B31" s="75"/>
      <c r="C31" s="78"/>
      <c r="D31" s="82"/>
      <c r="E31" s="86"/>
      <c r="F31" s="6" t="str">
        <f>IFERROR(VLOOKUP(B31,数値参照用・削除不可!$A$61:$C$88,3,FALSE),"")</f>
        <v/>
      </c>
      <c r="G31" s="1" t="str">
        <f t="shared" si="0"/>
        <v/>
      </c>
    </row>
    <row r="32" spans="1:12" ht="15.75" customHeight="1" x14ac:dyDescent="0.2">
      <c r="A32" s="91"/>
      <c r="B32" s="75"/>
      <c r="C32" s="78"/>
      <c r="D32" s="82"/>
      <c r="E32" s="86"/>
      <c r="F32" s="6" t="str">
        <f>IFERROR(VLOOKUP(B32,数値参照用・削除不可!$A$61:$C$88,3,FALSE),"")</f>
        <v/>
      </c>
      <c r="G32" s="1" t="str">
        <f t="shared" si="0"/>
        <v/>
      </c>
    </row>
    <row r="33" spans="1:7" ht="15.75" customHeight="1" x14ac:dyDescent="0.2">
      <c r="A33" s="91"/>
      <c r="B33" s="75"/>
      <c r="C33" s="78"/>
      <c r="D33" s="82"/>
      <c r="E33" s="86"/>
      <c r="F33" s="6" t="str">
        <f>IFERROR(VLOOKUP(B33,数値参照用・削除不可!$A$61:$C$88,3,FALSE),"")</f>
        <v/>
      </c>
      <c r="G33" s="1" t="str">
        <f t="shared" si="0"/>
        <v/>
      </c>
    </row>
    <row r="34" spans="1:7" ht="15.75" hidden="1" customHeight="1" x14ac:dyDescent="0.2">
      <c r="A34" s="91"/>
      <c r="B34" s="75"/>
      <c r="C34" s="78"/>
      <c r="D34" s="82"/>
      <c r="E34" s="86"/>
      <c r="F34" s="6" t="str">
        <f>IFERROR(VLOOKUP(B34,数値参照用・削除不可!$A$61:$C$88,3,FALSE),"")</f>
        <v/>
      </c>
      <c r="G34" s="1" t="str">
        <f t="shared" si="0"/>
        <v/>
      </c>
    </row>
    <row r="35" spans="1:7" ht="15.75" hidden="1" customHeight="1" thickBot="1" x14ac:dyDescent="0.25">
      <c r="A35" s="91"/>
      <c r="B35" s="75"/>
      <c r="C35" s="78"/>
      <c r="D35" s="82"/>
      <c r="E35" s="86"/>
      <c r="F35" s="6" t="str">
        <f>IFERROR(VLOOKUP(B35,数値参照用・削除不可!$A$61:$C$88,3,FALSE),"")</f>
        <v/>
      </c>
      <c r="G35" s="1" t="str">
        <f t="shared" si="0"/>
        <v/>
      </c>
    </row>
    <row r="36" spans="1:7" ht="15.75" hidden="1" customHeight="1" thickBot="1" x14ac:dyDescent="0.25">
      <c r="A36" s="91"/>
      <c r="B36" s="75"/>
      <c r="C36" s="78"/>
      <c r="D36" s="82"/>
      <c r="E36" s="86"/>
      <c r="F36" s="6" t="str">
        <f>IFERROR(VLOOKUP(B36,数値参照用・削除不可!$A$61:$C$88,3,FALSE),"")</f>
        <v/>
      </c>
      <c r="G36" s="1" t="str">
        <f t="shared" si="0"/>
        <v/>
      </c>
    </row>
    <row r="37" spans="1:7" ht="15.75" hidden="1" customHeight="1" thickBot="1" x14ac:dyDescent="0.25">
      <c r="A37" s="91"/>
      <c r="B37" s="75"/>
      <c r="C37" s="78"/>
      <c r="D37" s="82"/>
      <c r="E37" s="86"/>
      <c r="F37" s="6" t="str">
        <f>IFERROR(VLOOKUP(B37,数値参照用・削除不可!$A$61:$C$88,3,FALSE),"")</f>
        <v/>
      </c>
      <c r="G37" s="1" t="str">
        <f t="shared" si="0"/>
        <v/>
      </c>
    </row>
    <row r="38" spans="1:7" ht="15.75" hidden="1" customHeight="1" thickBot="1" x14ac:dyDescent="0.25">
      <c r="A38" s="91"/>
      <c r="B38" s="75"/>
      <c r="C38" s="78"/>
      <c r="D38" s="82"/>
      <c r="E38" s="86"/>
      <c r="F38" s="6" t="str">
        <f>IFERROR(VLOOKUP(B38,数値参照用・削除不可!$A$61:$C$88,3,FALSE),"")</f>
        <v/>
      </c>
      <c r="G38" s="1" t="str">
        <f t="shared" si="0"/>
        <v/>
      </c>
    </row>
    <row r="39" spans="1:7" ht="15.75" hidden="1" customHeight="1" thickBot="1" x14ac:dyDescent="0.25">
      <c r="A39" s="91"/>
      <c r="B39" s="75"/>
      <c r="C39" s="78"/>
      <c r="D39" s="82"/>
      <c r="E39" s="86"/>
      <c r="F39" s="6" t="str">
        <f>IFERROR(VLOOKUP(B39,数値参照用・削除不可!$A$61:$C$88,3,FALSE),"")</f>
        <v/>
      </c>
      <c r="G39" s="1" t="str">
        <f t="shared" si="0"/>
        <v/>
      </c>
    </row>
    <row r="40" spans="1:7" ht="15.75" hidden="1" customHeight="1" thickBot="1" x14ac:dyDescent="0.25">
      <c r="A40" s="91"/>
      <c r="B40" s="75"/>
      <c r="C40" s="78"/>
      <c r="D40" s="82"/>
      <c r="E40" s="86"/>
      <c r="F40" s="6" t="str">
        <f>IFERROR(VLOOKUP(B40,数値参照用・削除不可!$A$61:$C$88,3,FALSE),"")</f>
        <v/>
      </c>
      <c r="G40" s="1" t="str">
        <f t="shared" si="0"/>
        <v/>
      </c>
    </row>
    <row r="41" spans="1:7" ht="15.75" hidden="1" customHeight="1" thickBot="1" x14ac:dyDescent="0.25">
      <c r="A41" s="91"/>
      <c r="B41" s="75"/>
      <c r="C41" s="78"/>
      <c r="D41" s="82"/>
      <c r="E41" s="86"/>
      <c r="F41" s="6" t="str">
        <f>IFERROR(VLOOKUP(B41,数値参照用・削除不可!$A$61:$C$88,3,FALSE),"")</f>
        <v/>
      </c>
      <c r="G41" s="1" t="str">
        <f t="shared" si="0"/>
        <v/>
      </c>
    </row>
    <row r="42" spans="1:7" ht="15.75" hidden="1" customHeight="1" thickBot="1" x14ac:dyDescent="0.25">
      <c r="A42" s="91"/>
      <c r="B42" s="75"/>
      <c r="C42" s="78"/>
      <c r="D42" s="82"/>
      <c r="E42" s="86"/>
      <c r="F42" s="6" t="str">
        <f>IFERROR(VLOOKUP(B42,数値参照用・削除不可!$A$61:$C$88,3,FALSE),"")</f>
        <v/>
      </c>
      <c r="G42" s="1" t="str">
        <f t="shared" si="0"/>
        <v/>
      </c>
    </row>
    <row r="43" spans="1:7" ht="15.75" hidden="1" customHeight="1" thickBot="1" x14ac:dyDescent="0.25">
      <c r="A43" s="91"/>
      <c r="B43" s="75"/>
      <c r="C43" s="78"/>
      <c r="D43" s="82"/>
      <c r="E43" s="86"/>
      <c r="F43" s="6" t="str">
        <f>IFERROR(VLOOKUP(B43,数値参照用・削除不可!$A$61:$C$88,3,FALSE),"")</f>
        <v/>
      </c>
      <c r="G43" s="1" t="str">
        <f t="shared" si="0"/>
        <v/>
      </c>
    </row>
    <row r="44" spans="1:7" ht="15.75" hidden="1" customHeight="1" thickBot="1" x14ac:dyDescent="0.25">
      <c r="A44" s="91"/>
      <c r="B44" s="75"/>
      <c r="C44" s="78"/>
      <c r="D44" s="82"/>
      <c r="E44" s="86"/>
      <c r="F44" s="6" t="str">
        <f>IFERROR(VLOOKUP(B44,数値参照用・削除不可!$A$61:$C$88,3,FALSE),"")</f>
        <v/>
      </c>
      <c r="G44" s="1" t="str">
        <f t="shared" si="0"/>
        <v/>
      </c>
    </row>
    <row r="45" spans="1:7" ht="15.75" hidden="1" customHeight="1" thickBot="1" x14ac:dyDescent="0.25">
      <c r="A45" s="91"/>
      <c r="B45" s="75"/>
      <c r="C45" s="78"/>
      <c r="D45" s="82"/>
      <c r="E45" s="86"/>
      <c r="F45" s="6" t="str">
        <f>IFERROR(VLOOKUP(B45,数値参照用・削除不可!$A$61:$C$88,3,FALSE),"")</f>
        <v/>
      </c>
      <c r="G45" s="1" t="str">
        <f t="shared" si="0"/>
        <v/>
      </c>
    </row>
    <row r="46" spans="1:7" ht="15.75" hidden="1" customHeight="1" thickBot="1" x14ac:dyDescent="0.25">
      <c r="A46" s="91"/>
      <c r="B46" s="75"/>
      <c r="C46" s="78"/>
      <c r="D46" s="82"/>
      <c r="E46" s="86"/>
      <c r="F46" s="6" t="str">
        <f>IFERROR(VLOOKUP(B46,数値参照用・削除不可!$A$61:$C$88,3,FALSE),"")</f>
        <v/>
      </c>
      <c r="G46" s="1" t="str">
        <f t="shared" si="0"/>
        <v/>
      </c>
    </row>
    <row r="47" spans="1:7" ht="15.75" hidden="1" customHeight="1" thickBot="1" x14ac:dyDescent="0.25">
      <c r="A47" s="91"/>
      <c r="B47" s="75"/>
      <c r="C47" s="78"/>
      <c r="D47" s="82"/>
      <c r="E47" s="86"/>
      <c r="F47" s="6" t="str">
        <f>IFERROR(VLOOKUP(B47,数値参照用・削除不可!$A$61:$C$88,3,FALSE),"")</f>
        <v/>
      </c>
      <c r="G47" s="1" t="str">
        <f t="shared" si="0"/>
        <v/>
      </c>
    </row>
    <row r="48" spans="1:7" ht="15.75" hidden="1" customHeight="1" thickBot="1" x14ac:dyDescent="0.25">
      <c r="A48" s="91"/>
      <c r="B48" s="75"/>
      <c r="C48" s="78"/>
      <c r="D48" s="82"/>
      <c r="E48" s="86"/>
      <c r="F48" s="6" t="str">
        <f>IFERROR(VLOOKUP(B48,数値参照用・削除不可!$A$61:$C$88,3,FALSE),"")</f>
        <v/>
      </c>
      <c r="G48" s="1" t="str">
        <f t="shared" si="0"/>
        <v/>
      </c>
    </row>
    <row r="49" spans="1:7" ht="15.75" hidden="1" customHeight="1" thickBot="1" x14ac:dyDescent="0.25">
      <c r="A49" s="91"/>
      <c r="B49" s="75"/>
      <c r="C49" s="78"/>
      <c r="D49" s="82"/>
      <c r="E49" s="86"/>
      <c r="F49" s="6" t="str">
        <f>IFERROR(VLOOKUP(B49,数値参照用・削除不可!$A$61:$C$88,3,FALSE),"")</f>
        <v/>
      </c>
      <c r="G49" s="1" t="str">
        <f t="shared" si="0"/>
        <v/>
      </c>
    </row>
    <row r="50" spans="1:7" ht="15.75" hidden="1" customHeight="1" thickBot="1" x14ac:dyDescent="0.25">
      <c r="A50" s="91"/>
      <c r="B50" s="75"/>
      <c r="C50" s="78"/>
      <c r="D50" s="82"/>
      <c r="E50" s="86"/>
      <c r="F50" s="6" t="str">
        <f>IFERROR(VLOOKUP(B50,数値参照用・削除不可!$A$61:$C$88,3,FALSE),"")</f>
        <v/>
      </c>
      <c r="G50" s="1" t="str">
        <f t="shared" si="0"/>
        <v/>
      </c>
    </row>
    <row r="51" spans="1:7" ht="15.75" hidden="1" customHeight="1" thickBot="1" x14ac:dyDescent="0.25">
      <c r="A51" s="91"/>
      <c r="B51" s="75"/>
      <c r="C51" s="78"/>
      <c r="D51" s="82"/>
      <c r="E51" s="86"/>
      <c r="F51" s="6" t="str">
        <f>IFERROR(VLOOKUP(B51,数値参照用・削除不可!$A$61:$C$88,3,FALSE),"")</f>
        <v/>
      </c>
      <c r="G51" s="1" t="str">
        <f t="shared" si="0"/>
        <v/>
      </c>
    </row>
    <row r="52" spans="1:7" ht="15.75" hidden="1" customHeight="1" thickBot="1" x14ac:dyDescent="0.25">
      <c r="A52" s="91"/>
      <c r="B52" s="75"/>
      <c r="C52" s="78"/>
      <c r="D52" s="82"/>
      <c r="E52" s="86"/>
      <c r="F52" s="6" t="str">
        <f>IFERROR(VLOOKUP(B52,数値参照用・削除不可!$A$61:$C$88,3,FALSE),"")</f>
        <v/>
      </c>
      <c r="G52" s="1" t="str">
        <f t="shared" si="0"/>
        <v/>
      </c>
    </row>
    <row r="53" spans="1:7" ht="15.75" hidden="1" customHeight="1" thickBot="1" x14ac:dyDescent="0.25">
      <c r="A53" s="91"/>
      <c r="B53" s="75"/>
      <c r="C53" s="78"/>
      <c r="D53" s="82"/>
      <c r="E53" s="86"/>
      <c r="F53" s="6" t="str">
        <f>IFERROR(VLOOKUP(B53,数値参照用・削除不可!$A$61:$C$88,3,FALSE),"")</f>
        <v/>
      </c>
      <c r="G53" s="1" t="str">
        <f t="shared" si="0"/>
        <v/>
      </c>
    </row>
    <row r="54" spans="1:7" ht="15.75" hidden="1" customHeight="1" thickBot="1" x14ac:dyDescent="0.25">
      <c r="A54" s="91"/>
      <c r="B54" s="75"/>
      <c r="C54" s="78"/>
      <c r="D54" s="82"/>
      <c r="E54" s="86"/>
      <c r="F54" s="6" t="str">
        <f>IFERROR(VLOOKUP(B54,数値参照用・削除不可!$A$61:$C$88,3,FALSE),"")</f>
        <v/>
      </c>
      <c r="G54" s="1" t="str">
        <f t="shared" si="0"/>
        <v/>
      </c>
    </row>
    <row r="55" spans="1:7" ht="15.75" hidden="1" customHeight="1" thickBot="1" x14ac:dyDescent="0.25">
      <c r="A55" s="91"/>
      <c r="B55" s="75"/>
      <c r="C55" s="78"/>
      <c r="D55" s="82"/>
      <c r="E55" s="86"/>
      <c r="F55" s="6" t="str">
        <f>IFERROR(VLOOKUP(B55,数値参照用・削除不可!$A$61:$C$88,3,FALSE),"")</f>
        <v/>
      </c>
      <c r="G55" s="1" t="str">
        <f t="shared" si="0"/>
        <v/>
      </c>
    </row>
    <row r="56" spans="1:7" ht="15.75" hidden="1" customHeight="1" thickBot="1" x14ac:dyDescent="0.25">
      <c r="A56" s="91"/>
      <c r="B56" s="75"/>
      <c r="C56" s="78"/>
      <c r="D56" s="82"/>
      <c r="E56" s="86"/>
      <c r="F56" s="6" t="str">
        <f>IFERROR(VLOOKUP(B56,数値参照用・削除不可!$A$61:$C$88,3,FALSE),"")</f>
        <v/>
      </c>
      <c r="G56" s="1" t="str">
        <f t="shared" ref="G56:G87" si="1">IFERROR(ROUNDDOWN(E56/F56,3),"")</f>
        <v/>
      </c>
    </row>
    <row r="57" spans="1:7" ht="15.75" hidden="1" customHeight="1" thickBot="1" x14ac:dyDescent="0.25">
      <c r="A57" s="91"/>
      <c r="B57" s="75"/>
      <c r="C57" s="78"/>
      <c r="D57" s="82"/>
      <c r="E57" s="86"/>
      <c r="F57" s="6" t="str">
        <f>IFERROR(VLOOKUP(B57,数値参照用・削除不可!$A$61:$C$88,3,FALSE),"")</f>
        <v/>
      </c>
      <c r="G57" s="1" t="str">
        <f t="shared" si="1"/>
        <v/>
      </c>
    </row>
    <row r="58" spans="1:7" ht="15.75" hidden="1" customHeight="1" thickBot="1" x14ac:dyDescent="0.25">
      <c r="A58" s="91"/>
      <c r="B58" s="75"/>
      <c r="C58" s="78"/>
      <c r="D58" s="82"/>
      <c r="E58" s="86"/>
      <c r="F58" s="6" t="str">
        <f>IFERROR(VLOOKUP(B58,数値参照用・削除不可!$A$61:$C$88,3,FALSE),"")</f>
        <v/>
      </c>
      <c r="G58" s="1" t="str">
        <f t="shared" si="1"/>
        <v/>
      </c>
    </row>
    <row r="59" spans="1:7" ht="15.75" hidden="1" customHeight="1" thickBot="1" x14ac:dyDescent="0.25">
      <c r="A59" s="91"/>
      <c r="B59" s="75"/>
      <c r="C59" s="78"/>
      <c r="D59" s="82"/>
      <c r="E59" s="86"/>
      <c r="F59" s="6" t="str">
        <f>IFERROR(VLOOKUP(B59,数値参照用・削除不可!$A$61:$C$88,3,FALSE),"")</f>
        <v/>
      </c>
      <c r="G59" s="1" t="str">
        <f t="shared" si="1"/>
        <v/>
      </c>
    </row>
    <row r="60" spans="1:7" ht="15.75" hidden="1" customHeight="1" thickBot="1" x14ac:dyDescent="0.25">
      <c r="A60" s="91"/>
      <c r="B60" s="75"/>
      <c r="C60" s="78"/>
      <c r="D60" s="82"/>
      <c r="E60" s="86"/>
      <c r="F60" s="6" t="str">
        <f>IFERROR(VLOOKUP(B60,数値参照用・削除不可!$A$61:$C$88,3,FALSE),"")</f>
        <v/>
      </c>
      <c r="G60" s="1" t="str">
        <f t="shared" si="1"/>
        <v/>
      </c>
    </row>
    <row r="61" spans="1:7" ht="15.75" hidden="1" customHeight="1" thickBot="1" x14ac:dyDescent="0.25">
      <c r="A61" s="91"/>
      <c r="B61" s="75"/>
      <c r="C61" s="78"/>
      <c r="D61" s="82"/>
      <c r="E61" s="86"/>
      <c r="F61" s="6" t="str">
        <f>IFERROR(VLOOKUP(B61,数値参照用・削除不可!$A$61:$C$88,3,FALSE),"")</f>
        <v/>
      </c>
      <c r="G61" s="1" t="str">
        <f t="shared" si="1"/>
        <v/>
      </c>
    </row>
    <row r="62" spans="1:7" ht="15.75" hidden="1" customHeight="1" thickBot="1" x14ac:dyDescent="0.25">
      <c r="A62" s="91"/>
      <c r="B62" s="75"/>
      <c r="C62" s="78"/>
      <c r="D62" s="82"/>
      <c r="E62" s="86"/>
      <c r="F62" s="6" t="str">
        <f>IFERROR(VLOOKUP(B62,数値参照用・削除不可!$A$61:$C$88,3,FALSE),"")</f>
        <v/>
      </c>
      <c r="G62" s="1" t="str">
        <f t="shared" si="1"/>
        <v/>
      </c>
    </row>
    <row r="63" spans="1:7" ht="15.75" hidden="1" customHeight="1" thickBot="1" x14ac:dyDescent="0.25">
      <c r="A63" s="91"/>
      <c r="B63" s="75"/>
      <c r="C63" s="78"/>
      <c r="D63" s="82"/>
      <c r="E63" s="86"/>
      <c r="F63" s="6" t="str">
        <f>IFERROR(VLOOKUP(B63,数値参照用・削除不可!$A$61:$C$88,3,FALSE),"")</f>
        <v/>
      </c>
      <c r="G63" s="1" t="str">
        <f t="shared" si="1"/>
        <v/>
      </c>
    </row>
    <row r="64" spans="1:7" ht="15.75" hidden="1" customHeight="1" thickBot="1" x14ac:dyDescent="0.25">
      <c r="A64" s="91"/>
      <c r="B64" s="75"/>
      <c r="C64" s="78"/>
      <c r="D64" s="82"/>
      <c r="E64" s="86"/>
      <c r="F64" s="6" t="str">
        <f>IFERROR(VLOOKUP(B64,数値参照用・削除不可!$A$61:$C$88,3,FALSE),"")</f>
        <v/>
      </c>
      <c r="G64" s="1" t="str">
        <f t="shared" si="1"/>
        <v/>
      </c>
    </row>
    <row r="65" spans="1:7" ht="15.75" hidden="1" customHeight="1" thickBot="1" x14ac:dyDescent="0.25">
      <c r="A65" s="91"/>
      <c r="B65" s="75"/>
      <c r="C65" s="78"/>
      <c r="D65" s="82"/>
      <c r="E65" s="86"/>
      <c r="F65" s="6" t="str">
        <f>IFERROR(VLOOKUP(B65,数値参照用・削除不可!$A$61:$C$88,3,FALSE),"")</f>
        <v/>
      </c>
      <c r="G65" s="1" t="str">
        <f t="shared" si="1"/>
        <v/>
      </c>
    </row>
    <row r="66" spans="1:7" ht="15.75" hidden="1" customHeight="1" thickBot="1" x14ac:dyDescent="0.25">
      <c r="A66" s="91"/>
      <c r="B66" s="75"/>
      <c r="C66" s="78"/>
      <c r="D66" s="82"/>
      <c r="E66" s="86"/>
      <c r="F66" s="6" t="str">
        <f>IFERROR(VLOOKUP(B66,数値参照用・削除不可!$A$61:$C$88,3,FALSE),"")</f>
        <v/>
      </c>
      <c r="G66" s="1" t="str">
        <f t="shared" si="1"/>
        <v/>
      </c>
    </row>
    <row r="67" spans="1:7" ht="15.75" hidden="1" customHeight="1" thickBot="1" x14ac:dyDescent="0.25">
      <c r="A67" s="91"/>
      <c r="B67" s="75"/>
      <c r="C67" s="78"/>
      <c r="D67" s="82"/>
      <c r="E67" s="86"/>
      <c r="F67" s="6" t="str">
        <f>IFERROR(VLOOKUP(B67,数値参照用・削除不可!$A$61:$C$88,3,FALSE),"")</f>
        <v/>
      </c>
      <c r="G67" s="1" t="str">
        <f t="shared" si="1"/>
        <v/>
      </c>
    </row>
    <row r="68" spans="1:7" ht="15.75" hidden="1" customHeight="1" thickBot="1" x14ac:dyDescent="0.25">
      <c r="A68" s="91"/>
      <c r="B68" s="75"/>
      <c r="C68" s="78"/>
      <c r="D68" s="82"/>
      <c r="E68" s="86"/>
      <c r="F68" s="6" t="str">
        <f>IFERROR(VLOOKUP(B68,数値参照用・削除不可!$A$61:$C$88,3,FALSE),"")</f>
        <v/>
      </c>
      <c r="G68" s="1" t="str">
        <f t="shared" si="1"/>
        <v/>
      </c>
    </row>
    <row r="69" spans="1:7" ht="15.75" hidden="1" customHeight="1" thickBot="1" x14ac:dyDescent="0.25">
      <c r="A69" s="91"/>
      <c r="B69" s="75"/>
      <c r="C69" s="78"/>
      <c r="D69" s="82"/>
      <c r="E69" s="86"/>
      <c r="F69" s="6" t="str">
        <f>IFERROR(VLOOKUP(B69,数値参照用・削除不可!$A$61:$C$88,3,FALSE),"")</f>
        <v/>
      </c>
      <c r="G69" s="1" t="str">
        <f t="shared" si="1"/>
        <v/>
      </c>
    </row>
    <row r="70" spans="1:7" ht="15.75" hidden="1" customHeight="1" thickBot="1" x14ac:dyDescent="0.25">
      <c r="A70" s="91"/>
      <c r="B70" s="75"/>
      <c r="C70" s="78"/>
      <c r="D70" s="82"/>
      <c r="E70" s="86"/>
      <c r="F70" s="6" t="str">
        <f>IFERROR(VLOOKUP(B70,数値参照用・削除不可!$A$61:$C$88,3,FALSE),"")</f>
        <v/>
      </c>
      <c r="G70" s="1" t="str">
        <f t="shared" si="1"/>
        <v/>
      </c>
    </row>
    <row r="71" spans="1:7" ht="15.75" hidden="1" customHeight="1" thickBot="1" x14ac:dyDescent="0.25">
      <c r="A71" s="91"/>
      <c r="B71" s="75"/>
      <c r="C71" s="78"/>
      <c r="D71" s="82"/>
      <c r="E71" s="86"/>
      <c r="F71" s="6" t="str">
        <f>IFERROR(VLOOKUP(B71,数値参照用・削除不可!$A$61:$C$88,3,FALSE),"")</f>
        <v/>
      </c>
      <c r="G71" s="1" t="str">
        <f t="shared" si="1"/>
        <v/>
      </c>
    </row>
    <row r="72" spans="1:7" ht="15.75" hidden="1" customHeight="1" thickBot="1" x14ac:dyDescent="0.25">
      <c r="A72" s="91"/>
      <c r="B72" s="75"/>
      <c r="C72" s="78"/>
      <c r="D72" s="82"/>
      <c r="E72" s="86"/>
      <c r="F72" s="6" t="str">
        <f>IFERROR(VLOOKUP(B72,数値参照用・削除不可!$A$61:$C$88,3,FALSE),"")</f>
        <v/>
      </c>
      <c r="G72" s="1" t="str">
        <f t="shared" si="1"/>
        <v/>
      </c>
    </row>
    <row r="73" spans="1:7" ht="15.75" hidden="1" customHeight="1" thickBot="1" x14ac:dyDescent="0.25">
      <c r="A73" s="91"/>
      <c r="B73" s="75"/>
      <c r="C73" s="78"/>
      <c r="D73" s="82"/>
      <c r="E73" s="86"/>
      <c r="F73" s="6" t="str">
        <f>IFERROR(VLOOKUP(B73,数値参照用・削除不可!$A$61:$C$88,3,FALSE),"")</f>
        <v/>
      </c>
      <c r="G73" s="1" t="str">
        <f t="shared" si="1"/>
        <v/>
      </c>
    </row>
    <row r="74" spans="1:7" ht="15.75" hidden="1" customHeight="1" thickBot="1" x14ac:dyDescent="0.25">
      <c r="A74" s="91"/>
      <c r="B74" s="75"/>
      <c r="C74" s="78"/>
      <c r="D74" s="82"/>
      <c r="E74" s="86"/>
      <c r="F74" s="6" t="str">
        <f>IFERROR(VLOOKUP(B74,数値参照用・削除不可!$A$61:$C$88,3,FALSE),"")</f>
        <v/>
      </c>
      <c r="G74" s="1" t="str">
        <f t="shared" si="1"/>
        <v/>
      </c>
    </row>
    <row r="75" spans="1:7" ht="15.75" hidden="1" customHeight="1" thickBot="1" x14ac:dyDescent="0.25">
      <c r="A75" s="91"/>
      <c r="B75" s="75"/>
      <c r="C75" s="78"/>
      <c r="D75" s="82"/>
      <c r="E75" s="86"/>
      <c r="F75" s="6" t="str">
        <f>IFERROR(VLOOKUP(B75,数値参照用・削除不可!$A$61:$C$88,3,FALSE),"")</f>
        <v/>
      </c>
      <c r="G75" s="1" t="str">
        <f t="shared" si="1"/>
        <v/>
      </c>
    </row>
    <row r="76" spans="1:7" ht="15.75" hidden="1" customHeight="1" thickBot="1" x14ac:dyDescent="0.25">
      <c r="A76" s="91"/>
      <c r="B76" s="75"/>
      <c r="C76" s="78"/>
      <c r="D76" s="82"/>
      <c r="E76" s="86"/>
      <c r="F76" s="6" t="str">
        <f>IFERROR(VLOOKUP(B76,数値参照用・削除不可!$A$61:$C$88,3,FALSE),"")</f>
        <v/>
      </c>
      <c r="G76" s="1" t="str">
        <f t="shared" si="1"/>
        <v/>
      </c>
    </row>
    <row r="77" spans="1:7" ht="15.75" hidden="1" customHeight="1" thickBot="1" x14ac:dyDescent="0.25">
      <c r="A77" s="91"/>
      <c r="B77" s="75"/>
      <c r="C77" s="78"/>
      <c r="D77" s="82"/>
      <c r="E77" s="86"/>
      <c r="F77" s="6" t="str">
        <f>IFERROR(VLOOKUP(B77,数値参照用・削除不可!$A$61:$C$88,3,FALSE),"")</f>
        <v/>
      </c>
      <c r="G77" s="1" t="str">
        <f t="shared" si="1"/>
        <v/>
      </c>
    </row>
    <row r="78" spans="1:7" ht="15.75" hidden="1" customHeight="1" thickBot="1" x14ac:dyDescent="0.25">
      <c r="A78" s="91"/>
      <c r="B78" s="75"/>
      <c r="C78" s="78"/>
      <c r="D78" s="82"/>
      <c r="E78" s="86"/>
      <c r="F78" s="6" t="str">
        <f>IFERROR(VLOOKUP(B78,数値参照用・削除不可!$A$61:$C$88,3,FALSE),"")</f>
        <v/>
      </c>
      <c r="G78" s="1" t="str">
        <f t="shared" si="1"/>
        <v/>
      </c>
    </row>
    <row r="79" spans="1:7" ht="15.75" hidden="1" customHeight="1" thickBot="1" x14ac:dyDescent="0.25">
      <c r="A79" s="91"/>
      <c r="B79" s="75"/>
      <c r="C79" s="78"/>
      <c r="D79" s="82"/>
      <c r="E79" s="86"/>
      <c r="F79" s="6" t="str">
        <f>IFERROR(VLOOKUP(B79,数値参照用・削除不可!$A$61:$C$88,3,FALSE),"")</f>
        <v/>
      </c>
      <c r="G79" s="1" t="str">
        <f t="shared" si="1"/>
        <v/>
      </c>
    </row>
    <row r="80" spans="1:7" ht="15.75" hidden="1" customHeight="1" thickBot="1" x14ac:dyDescent="0.25">
      <c r="A80" s="91"/>
      <c r="B80" s="75"/>
      <c r="C80" s="78"/>
      <c r="D80" s="82"/>
      <c r="E80" s="86"/>
      <c r="F80" s="6" t="str">
        <f>IFERROR(VLOOKUP(B80,数値参照用・削除不可!$A$61:$C$88,3,FALSE),"")</f>
        <v/>
      </c>
      <c r="G80" s="1" t="str">
        <f t="shared" si="1"/>
        <v/>
      </c>
    </row>
    <row r="81" spans="1:7" ht="15.75" hidden="1" customHeight="1" thickBot="1" x14ac:dyDescent="0.25">
      <c r="A81" s="91"/>
      <c r="B81" s="75"/>
      <c r="C81" s="78"/>
      <c r="D81" s="82"/>
      <c r="E81" s="86"/>
      <c r="F81" s="6" t="str">
        <f>IFERROR(VLOOKUP(B81,数値参照用・削除不可!$A$61:$C$88,3,FALSE),"")</f>
        <v/>
      </c>
      <c r="G81" s="1" t="str">
        <f t="shared" si="1"/>
        <v/>
      </c>
    </row>
    <row r="82" spans="1:7" ht="15.75" hidden="1" customHeight="1" thickBot="1" x14ac:dyDescent="0.25">
      <c r="A82" s="91"/>
      <c r="B82" s="75"/>
      <c r="C82" s="78"/>
      <c r="D82" s="82"/>
      <c r="E82" s="86"/>
      <c r="F82" s="6" t="str">
        <f>IFERROR(VLOOKUP(B82,数値参照用・削除不可!$A$61:$C$88,3,FALSE),"")</f>
        <v/>
      </c>
      <c r="G82" s="1" t="str">
        <f t="shared" si="1"/>
        <v/>
      </c>
    </row>
    <row r="83" spans="1:7" ht="15.75" hidden="1" customHeight="1" thickBot="1" x14ac:dyDescent="0.25">
      <c r="A83" s="91"/>
      <c r="B83" s="75"/>
      <c r="C83" s="78"/>
      <c r="D83" s="82"/>
      <c r="E83" s="86"/>
      <c r="F83" s="6" t="str">
        <f>IFERROR(VLOOKUP(B83,数値参照用・削除不可!$A$61:$C$88,3,FALSE),"")</f>
        <v/>
      </c>
      <c r="G83" s="1" t="str">
        <f t="shared" si="1"/>
        <v/>
      </c>
    </row>
    <row r="84" spans="1:7" ht="15.75" hidden="1" customHeight="1" thickBot="1" x14ac:dyDescent="0.25">
      <c r="A84" s="91"/>
      <c r="B84" s="75"/>
      <c r="C84" s="78"/>
      <c r="D84" s="82"/>
      <c r="E84" s="86"/>
      <c r="F84" s="6" t="str">
        <f>IFERROR(VLOOKUP(B84,数値参照用・削除不可!$A$61:$C$88,3,FALSE),"")</f>
        <v/>
      </c>
      <c r="G84" s="1" t="str">
        <f t="shared" si="1"/>
        <v/>
      </c>
    </row>
    <row r="85" spans="1:7" ht="15.75" hidden="1" customHeight="1" thickBot="1" x14ac:dyDescent="0.25">
      <c r="A85" s="91"/>
      <c r="B85" s="75"/>
      <c r="C85" s="78"/>
      <c r="D85" s="82"/>
      <c r="E85" s="86"/>
      <c r="F85" s="6" t="str">
        <f>IFERROR(VLOOKUP(B85,数値参照用・削除不可!$A$61:$C$88,3,FALSE),"")</f>
        <v/>
      </c>
      <c r="G85" s="1" t="str">
        <f t="shared" si="1"/>
        <v/>
      </c>
    </row>
    <row r="86" spans="1:7" ht="15.75" hidden="1" customHeight="1" thickBot="1" x14ac:dyDescent="0.25">
      <c r="A86" s="91"/>
      <c r="B86" s="75"/>
      <c r="C86" s="78"/>
      <c r="D86" s="82"/>
      <c r="E86" s="86"/>
      <c r="F86" s="6" t="str">
        <f>IFERROR(VLOOKUP(B86,数値参照用・削除不可!$A$61:$C$88,3,FALSE),"")</f>
        <v/>
      </c>
      <c r="G86" s="1" t="str">
        <f t="shared" si="1"/>
        <v/>
      </c>
    </row>
    <row r="87" spans="1:7" ht="15.75" hidden="1" customHeight="1" thickBot="1" x14ac:dyDescent="0.25">
      <c r="A87" s="91"/>
      <c r="B87" s="75"/>
      <c r="C87" s="78"/>
      <c r="D87" s="82"/>
      <c r="E87" s="86"/>
      <c r="F87" s="6" t="str">
        <f>IFERROR(VLOOKUP(B87,数値参照用・削除不可!$A$61:$C$88,3,FALSE),"")</f>
        <v/>
      </c>
      <c r="G87" s="1" t="str">
        <f t="shared" si="1"/>
        <v/>
      </c>
    </row>
    <row r="88" spans="1:7" ht="15.75" hidden="1" customHeight="1" thickBot="1" x14ac:dyDescent="0.25">
      <c r="A88" s="91"/>
      <c r="B88" s="75"/>
      <c r="C88" s="78"/>
      <c r="D88" s="82"/>
      <c r="E88" s="86"/>
      <c r="F88" s="6" t="str">
        <f>IFERROR(VLOOKUP(B88,数値参照用・削除不可!$A$61:$C$88,3,FALSE),"")</f>
        <v/>
      </c>
      <c r="G88" s="1" t="str">
        <f t="shared" ref="G88:G119" si="2">IFERROR(ROUNDDOWN(E88/F88,3),"")</f>
        <v/>
      </c>
    </row>
    <row r="89" spans="1:7" ht="15.75" hidden="1" customHeight="1" thickBot="1" x14ac:dyDescent="0.25">
      <c r="A89" s="91"/>
      <c r="B89" s="75"/>
      <c r="C89" s="78"/>
      <c r="D89" s="82"/>
      <c r="E89" s="86"/>
      <c r="F89" s="6" t="str">
        <f>IFERROR(VLOOKUP(B89,数値参照用・削除不可!$A$61:$C$88,3,FALSE),"")</f>
        <v/>
      </c>
      <c r="G89" s="1" t="str">
        <f t="shared" si="2"/>
        <v/>
      </c>
    </row>
    <row r="90" spans="1:7" ht="15.75" hidden="1" customHeight="1" thickBot="1" x14ac:dyDescent="0.25">
      <c r="A90" s="91"/>
      <c r="B90" s="75"/>
      <c r="C90" s="78"/>
      <c r="D90" s="82"/>
      <c r="E90" s="86"/>
      <c r="F90" s="6" t="str">
        <f>IFERROR(VLOOKUP(B90,数値参照用・削除不可!$A$61:$C$88,3,FALSE),"")</f>
        <v/>
      </c>
      <c r="G90" s="1" t="str">
        <f t="shared" si="2"/>
        <v/>
      </c>
    </row>
    <row r="91" spans="1:7" ht="15.75" hidden="1" customHeight="1" thickBot="1" x14ac:dyDescent="0.25">
      <c r="A91" s="91"/>
      <c r="B91" s="75"/>
      <c r="C91" s="78"/>
      <c r="D91" s="82"/>
      <c r="E91" s="86"/>
      <c r="F91" s="6" t="str">
        <f>IFERROR(VLOOKUP(B91,数値参照用・削除不可!$A$61:$C$88,3,FALSE),"")</f>
        <v/>
      </c>
      <c r="G91" s="1" t="str">
        <f t="shared" si="2"/>
        <v/>
      </c>
    </row>
    <row r="92" spans="1:7" ht="15.75" hidden="1" customHeight="1" thickBot="1" x14ac:dyDescent="0.25">
      <c r="A92" s="91"/>
      <c r="B92" s="75"/>
      <c r="C92" s="78"/>
      <c r="D92" s="82"/>
      <c r="E92" s="86"/>
      <c r="F92" s="6" t="str">
        <f>IFERROR(VLOOKUP(B92,数値参照用・削除不可!$A$61:$C$88,3,FALSE),"")</f>
        <v/>
      </c>
      <c r="G92" s="1" t="str">
        <f t="shared" si="2"/>
        <v/>
      </c>
    </row>
    <row r="93" spans="1:7" ht="15.75" hidden="1" customHeight="1" thickBot="1" x14ac:dyDescent="0.25">
      <c r="A93" s="91"/>
      <c r="B93" s="75"/>
      <c r="C93" s="78"/>
      <c r="D93" s="82"/>
      <c r="E93" s="86"/>
      <c r="F93" s="6" t="str">
        <f>IFERROR(VLOOKUP(B93,数値参照用・削除不可!$A$61:$C$88,3,FALSE),"")</f>
        <v/>
      </c>
      <c r="G93" s="1" t="str">
        <f t="shared" si="2"/>
        <v/>
      </c>
    </row>
    <row r="94" spans="1:7" ht="15.75" hidden="1" customHeight="1" thickBot="1" x14ac:dyDescent="0.25">
      <c r="A94" s="91"/>
      <c r="B94" s="75"/>
      <c r="C94" s="78"/>
      <c r="D94" s="82"/>
      <c r="E94" s="86"/>
      <c r="F94" s="6" t="str">
        <f>IFERROR(VLOOKUP(B94,数値参照用・削除不可!$A$61:$C$88,3,FALSE),"")</f>
        <v/>
      </c>
      <c r="G94" s="1" t="str">
        <f t="shared" si="2"/>
        <v/>
      </c>
    </row>
    <row r="95" spans="1:7" ht="15.75" hidden="1" customHeight="1" thickBot="1" x14ac:dyDescent="0.25">
      <c r="A95" s="91"/>
      <c r="B95" s="75"/>
      <c r="C95" s="78"/>
      <c r="D95" s="82"/>
      <c r="E95" s="86"/>
      <c r="F95" s="6" t="str">
        <f>IFERROR(VLOOKUP(B95,数値参照用・削除不可!$A$61:$C$88,3,FALSE),"")</f>
        <v/>
      </c>
      <c r="G95" s="1" t="str">
        <f t="shared" si="2"/>
        <v/>
      </c>
    </row>
    <row r="96" spans="1:7" ht="15.75" hidden="1" customHeight="1" thickBot="1" x14ac:dyDescent="0.25">
      <c r="A96" s="91"/>
      <c r="B96" s="75"/>
      <c r="C96" s="78"/>
      <c r="D96" s="82"/>
      <c r="E96" s="86"/>
      <c r="F96" s="6" t="str">
        <f>IFERROR(VLOOKUP(B96,数値参照用・削除不可!$A$61:$C$88,3,FALSE),"")</f>
        <v/>
      </c>
      <c r="G96" s="1" t="str">
        <f t="shared" si="2"/>
        <v/>
      </c>
    </row>
    <row r="97" spans="1:7" ht="15.75" hidden="1" customHeight="1" thickBot="1" x14ac:dyDescent="0.25">
      <c r="A97" s="91"/>
      <c r="B97" s="75"/>
      <c r="C97" s="78"/>
      <c r="D97" s="82"/>
      <c r="E97" s="86"/>
      <c r="F97" s="6" t="str">
        <f>IFERROR(VLOOKUP(B97,数値参照用・削除不可!$A$61:$C$88,3,FALSE),"")</f>
        <v/>
      </c>
      <c r="G97" s="1" t="str">
        <f t="shared" si="2"/>
        <v/>
      </c>
    </row>
    <row r="98" spans="1:7" ht="15.75" hidden="1" customHeight="1" thickBot="1" x14ac:dyDescent="0.25">
      <c r="A98" s="91"/>
      <c r="B98" s="75"/>
      <c r="C98" s="78"/>
      <c r="D98" s="82"/>
      <c r="E98" s="86"/>
      <c r="F98" s="6" t="str">
        <f>IFERROR(VLOOKUP(B98,数値参照用・削除不可!$A$61:$C$88,3,FALSE),"")</f>
        <v/>
      </c>
      <c r="G98" s="1" t="str">
        <f t="shared" si="2"/>
        <v/>
      </c>
    </row>
    <row r="99" spans="1:7" ht="15.75" hidden="1" customHeight="1" thickBot="1" x14ac:dyDescent="0.25">
      <c r="A99" s="91"/>
      <c r="B99" s="75"/>
      <c r="C99" s="78"/>
      <c r="D99" s="82"/>
      <c r="E99" s="86"/>
      <c r="F99" s="6" t="str">
        <f>IFERROR(VLOOKUP(B99,数値参照用・削除不可!$A$61:$C$88,3,FALSE),"")</f>
        <v/>
      </c>
      <c r="G99" s="1" t="str">
        <f t="shared" si="2"/>
        <v/>
      </c>
    </row>
    <row r="100" spans="1:7" ht="15.75" hidden="1" customHeight="1" thickBot="1" x14ac:dyDescent="0.25">
      <c r="A100" s="91"/>
      <c r="B100" s="75"/>
      <c r="C100" s="78"/>
      <c r="D100" s="82"/>
      <c r="E100" s="86"/>
      <c r="F100" s="6" t="str">
        <f>IFERROR(VLOOKUP(B100,数値参照用・削除不可!$A$61:$C$88,3,FALSE),"")</f>
        <v/>
      </c>
      <c r="G100" s="1" t="str">
        <f t="shared" si="2"/>
        <v/>
      </c>
    </row>
    <row r="101" spans="1:7" ht="15.75" hidden="1" customHeight="1" thickBot="1" x14ac:dyDescent="0.25">
      <c r="A101" s="91"/>
      <c r="B101" s="75"/>
      <c r="C101" s="78"/>
      <c r="D101" s="82"/>
      <c r="E101" s="86"/>
      <c r="F101" s="6" t="str">
        <f>IFERROR(VLOOKUP(B101,数値参照用・削除不可!$A$61:$C$88,3,FALSE),"")</f>
        <v/>
      </c>
      <c r="G101" s="1" t="str">
        <f t="shared" si="2"/>
        <v/>
      </c>
    </row>
    <row r="102" spans="1:7" ht="15.75" hidden="1" customHeight="1" thickBot="1" x14ac:dyDescent="0.25">
      <c r="A102" s="91"/>
      <c r="B102" s="75"/>
      <c r="C102" s="78"/>
      <c r="D102" s="82"/>
      <c r="E102" s="86"/>
      <c r="F102" s="6" t="str">
        <f>IFERROR(VLOOKUP(B102,数値参照用・削除不可!$A$61:$C$88,3,FALSE),"")</f>
        <v/>
      </c>
      <c r="G102" s="1" t="str">
        <f t="shared" si="2"/>
        <v/>
      </c>
    </row>
    <row r="103" spans="1:7" ht="15.75" hidden="1" customHeight="1" thickBot="1" x14ac:dyDescent="0.25">
      <c r="A103" s="91"/>
      <c r="B103" s="75"/>
      <c r="C103" s="78"/>
      <c r="D103" s="82"/>
      <c r="E103" s="86"/>
      <c r="F103" s="6" t="str">
        <f>IFERROR(VLOOKUP(B103,数値参照用・削除不可!$A$61:$C$88,3,FALSE),"")</f>
        <v/>
      </c>
      <c r="G103" s="1" t="str">
        <f t="shared" si="2"/>
        <v/>
      </c>
    </row>
    <row r="104" spans="1:7" ht="15.75" hidden="1" customHeight="1" thickBot="1" x14ac:dyDescent="0.25">
      <c r="A104" s="91"/>
      <c r="B104" s="75"/>
      <c r="C104" s="78"/>
      <c r="D104" s="82"/>
      <c r="E104" s="86"/>
      <c r="F104" s="6" t="str">
        <f>IFERROR(VLOOKUP(B104,数値参照用・削除不可!$A$61:$C$88,3,FALSE),"")</f>
        <v/>
      </c>
      <c r="G104" s="1" t="str">
        <f t="shared" si="2"/>
        <v/>
      </c>
    </row>
    <row r="105" spans="1:7" ht="15.75" hidden="1" customHeight="1" thickBot="1" x14ac:dyDescent="0.25">
      <c r="A105" s="91"/>
      <c r="B105" s="75"/>
      <c r="C105" s="78"/>
      <c r="D105" s="82"/>
      <c r="E105" s="86"/>
      <c r="F105" s="6" t="str">
        <f>IFERROR(VLOOKUP(B105,数値参照用・削除不可!$A$61:$C$88,3,FALSE),"")</f>
        <v/>
      </c>
      <c r="G105" s="1" t="str">
        <f t="shared" si="2"/>
        <v/>
      </c>
    </row>
    <row r="106" spans="1:7" ht="15.75" hidden="1" customHeight="1" thickBot="1" x14ac:dyDescent="0.25">
      <c r="A106" s="91"/>
      <c r="B106" s="75"/>
      <c r="C106" s="78"/>
      <c r="D106" s="82"/>
      <c r="E106" s="86"/>
      <c r="F106" s="6" t="str">
        <f>IFERROR(VLOOKUP(B106,数値参照用・削除不可!$A$61:$C$88,3,FALSE),"")</f>
        <v/>
      </c>
      <c r="G106" s="1" t="str">
        <f t="shared" si="2"/>
        <v/>
      </c>
    </row>
    <row r="107" spans="1:7" ht="15.75" hidden="1" customHeight="1" thickBot="1" x14ac:dyDescent="0.25">
      <c r="A107" s="91"/>
      <c r="B107" s="75"/>
      <c r="C107" s="78"/>
      <c r="D107" s="82"/>
      <c r="E107" s="86"/>
      <c r="F107" s="6" t="str">
        <f>IFERROR(VLOOKUP(B107,数値参照用・削除不可!$A$61:$C$88,3,FALSE),"")</f>
        <v/>
      </c>
      <c r="G107" s="1" t="str">
        <f t="shared" si="2"/>
        <v/>
      </c>
    </row>
    <row r="108" spans="1:7" ht="15.75" hidden="1" customHeight="1" thickBot="1" x14ac:dyDescent="0.25">
      <c r="A108" s="91"/>
      <c r="B108" s="75"/>
      <c r="C108" s="78"/>
      <c r="D108" s="82"/>
      <c r="E108" s="86"/>
      <c r="F108" s="6" t="str">
        <f>IFERROR(VLOOKUP(B108,数値参照用・削除不可!$A$61:$C$88,3,FALSE),"")</f>
        <v/>
      </c>
      <c r="G108" s="1" t="str">
        <f t="shared" si="2"/>
        <v/>
      </c>
    </row>
    <row r="109" spans="1:7" ht="15.75" hidden="1" customHeight="1" thickBot="1" x14ac:dyDescent="0.25">
      <c r="A109" s="91"/>
      <c r="B109" s="75"/>
      <c r="C109" s="78"/>
      <c r="D109" s="82"/>
      <c r="E109" s="86"/>
      <c r="F109" s="6" t="str">
        <f>IFERROR(VLOOKUP(B109,数値参照用・削除不可!$A$61:$C$88,3,FALSE),"")</f>
        <v/>
      </c>
      <c r="G109" s="1" t="str">
        <f t="shared" si="2"/>
        <v/>
      </c>
    </row>
    <row r="110" spans="1:7" ht="15.75" hidden="1" customHeight="1" thickBot="1" x14ac:dyDescent="0.25">
      <c r="A110" s="91"/>
      <c r="B110" s="75"/>
      <c r="C110" s="78"/>
      <c r="D110" s="82"/>
      <c r="E110" s="86"/>
      <c r="F110" s="6" t="str">
        <f>IFERROR(VLOOKUP(B110,数値参照用・削除不可!$A$61:$C$88,3,FALSE),"")</f>
        <v/>
      </c>
      <c r="G110" s="1" t="str">
        <f t="shared" si="2"/>
        <v/>
      </c>
    </row>
    <row r="111" spans="1:7" ht="15.75" hidden="1" customHeight="1" thickBot="1" x14ac:dyDescent="0.25">
      <c r="A111" s="91"/>
      <c r="B111" s="75"/>
      <c r="C111" s="78"/>
      <c r="D111" s="82"/>
      <c r="E111" s="86"/>
      <c r="F111" s="6" t="str">
        <f>IFERROR(VLOOKUP(B111,数値参照用・削除不可!$A$61:$C$88,3,FALSE),"")</f>
        <v/>
      </c>
      <c r="G111" s="1" t="str">
        <f t="shared" si="2"/>
        <v/>
      </c>
    </row>
    <row r="112" spans="1:7" ht="15.75" hidden="1" customHeight="1" thickBot="1" x14ac:dyDescent="0.25">
      <c r="A112" s="91"/>
      <c r="B112" s="75"/>
      <c r="C112" s="78"/>
      <c r="D112" s="82"/>
      <c r="E112" s="86"/>
      <c r="F112" s="6" t="str">
        <f>IFERROR(VLOOKUP(B112,数値参照用・削除不可!$A$61:$C$88,3,FALSE),"")</f>
        <v/>
      </c>
      <c r="G112" s="1" t="str">
        <f t="shared" si="2"/>
        <v/>
      </c>
    </row>
    <row r="113" spans="1:12" ht="15.75" hidden="1" customHeight="1" thickBot="1" x14ac:dyDescent="0.25">
      <c r="A113" s="91"/>
      <c r="B113" s="75"/>
      <c r="C113" s="78"/>
      <c r="D113" s="82"/>
      <c r="E113" s="86"/>
      <c r="F113" s="6" t="str">
        <f>IFERROR(VLOOKUP(B113,数値参照用・削除不可!$A$61:$C$88,3,FALSE),"")</f>
        <v/>
      </c>
      <c r="G113" s="1" t="str">
        <f t="shared" si="2"/>
        <v/>
      </c>
    </row>
    <row r="114" spans="1:12" ht="15.75" hidden="1" customHeight="1" thickBot="1" x14ac:dyDescent="0.25">
      <c r="A114" s="91"/>
      <c r="B114" s="75"/>
      <c r="C114" s="78"/>
      <c r="D114" s="82"/>
      <c r="E114" s="86"/>
      <c r="F114" s="6" t="str">
        <f>IFERROR(VLOOKUP(B114,数値参照用・削除不可!$A$61:$C$88,3,FALSE),"")</f>
        <v/>
      </c>
      <c r="G114" s="1" t="str">
        <f t="shared" si="2"/>
        <v/>
      </c>
    </row>
    <row r="115" spans="1:12" ht="15.75" hidden="1" customHeight="1" thickBot="1" x14ac:dyDescent="0.25">
      <c r="A115" s="91"/>
      <c r="B115" s="75"/>
      <c r="C115" s="78"/>
      <c r="D115" s="82"/>
      <c r="E115" s="86"/>
      <c r="F115" s="6" t="str">
        <f>IFERROR(VLOOKUP(B115,数値参照用・削除不可!$A$61:$C$88,3,FALSE),"")</f>
        <v/>
      </c>
      <c r="G115" s="1" t="str">
        <f t="shared" si="2"/>
        <v/>
      </c>
    </row>
    <row r="116" spans="1:12" ht="15.75" hidden="1" customHeight="1" thickBot="1" x14ac:dyDescent="0.25">
      <c r="A116" s="91"/>
      <c r="B116" s="75"/>
      <c r="C116" s="78"/>
      <c r="D116" s="82"/>
      <c r="E116" s="86"/>
      <c r="F116" s="6" t="str">
        <f>IFERROR(VLOOKUP(B116,数値参照用・削除不可!$A$61:$C$88,3,FALSE),"")</f>
        <v/>
      </c>
      <c r="G116" s="1" t="str">
        <f t="shared" si="2"/>
        <v/>
      </c>
    </row>
    <row r="117" spans="1:12" ht="15.75" hidden="1" customHeight="1" thickBot="1" x14ac:dyDescent="0.25">
      <c r="A117" s="91"/>
      <c r="B117" s="75"/>
      <c r="C117" s="78"/>
      <c r="D117" s="82"/>
      <c r="E117" s="86"/>
      <c r="F117" s="6" t="str">
        <f>IFERROR(VLOOKUP(B117,数値参照用・削除不可!$A$61:$C$88,3,FALSE),"")</f>
        <v/>
      </c>
      <c r="G117" s="1" t="str">
        <f t="shared" si="2"/>
        <v/>
      </c>
    </row>
    <row r="118" spans="1:12" ht="15.75" hidden="1" customHeight="1" thickBot="1" x14ac:dyDescent="0.25">
      <c r="A118" s="91"/>
      <c r="B118" s="75"/>
      <c r="C118" s="78"/>
      <c r="D118" s="82"/>
      <c r="E118" s="86"/>
      <c r="F118" s="6" t="str">
        <f>IFERROR(VLOOKUP(B118,数値参照用・削除不可!$A$61:$C$88,3,FALSE),"")</f>
        <v/>
      </c>
      <c r="G118" s="1" t="str">
        <f t="shared" si="2"/>
        <v/>
      </c>
    </row>
    <row r="119" spans="1:12" ht="15.75" hidden="1" customHeight="1" thickBot="1" x14ac:dyDescent="0.25">
      <c r="A119" s="91"/>
      <c r="B119" s="75"/>
      <c r="C119" s="78"/>
      <c r="D119" s="82"/>
      <c r="E119" s="86"/>
      <c r="F119" s="6" t="str">
        <f>IFERROR(VLOOKUP(B119,数値参照用・削除不可!$A$61:$C$88,3,FALSE),"")</f>
        <v/>
      </c>
      <c r="G119" s="1" t="str">
        <f t="shared" si="2"/>
        <v/>
      </c>
    </row>
    <row r="120" spans="1:12" ht="15.75" hidden="1" customHeight="1" thickBot="1" x14ac:dyDescent="0.25">
      <c r="A120" s="91"/>
      <c r="B120" s="75"/>
      <c r="C120" s="78"/>
      <c r="D120" s="82"/>
      <c r="E120" s="86"/>
      <c r="F120" s="6" t="str">
        <f>IFERROR(VLOOKUP(B120,数値参照用・削除不可!$A$61:$C$88,3,FALSE),"")</f>
        <v/>
      </c>
      <c r="G120" s="1" t="str">
        <f t="shared" ref="G120:G123" si="3">IFERROR(ROUNDDOWN(E120/F120,3),"")</f>
        <v/>
      </c>
    </row>
    <row r="121" spans="1:12" ht="15.75" hidden="1" customHeight="1" thickBot="1" x14ac:dyDescent="0.25">
      <c r="A121" s="91"/>
      <c r="B121" s="75"/>
      <c r="C121" s="78"/>
      <c r="D121" s="82"/>
      <c r="E121" s="86"/>
      <c r="F121" s="6" t="str">
        <f>IFERROR(VLOOKUP(B121,数値参照用・削除不可!$A$61:$C$88,3,FALSE),"")</f>
        <v/>
      </c>
      <c r="G121" s="1" t="str">
        <f t="shared" si="3"/>
        <v/>
      </c>
    </row>
    <row r="122" spans="1:12" ht="15.75" hidden="1" customHeight="1" thickBot="1" x14ac:dyDescent="0.25">
      <c r="A122" s="91"/>
      <c r="B122" s="75"/>
      <c r="C122" s="78"/>
      <c r="D122" s="82"/>
      <c r="E122" s="86"/>
      <c r="F122" s="6" t="str">
        <f>IFERROR(VLOOKUP(B122,数値参照用・削除不可!$A$61:$C$88,3,FALSE),"")</f>
        <v/>
      </c>
      <c r="G122" s="1" t="str">
        <f t="shared" si="3"/>
        <v/>
      </c>
    </row>
    <row r="123" spans="1:12" ht="15.75" hidden="1" customHeight="1" thickBot="1" x14ac:dyDescent="0.25">
      <c r="A123" s="92"/>
      <c r="B123" s="76"/>
      <c r="C123" s="79"/>
      <c r="D123" s="83"/>
      <c r="E123" s="87"/>
      <c r="F123" s="6" t="str">
        <f>IFERROR(VLOOKUP(B123,数値参照用・削除不可!$A$61:$C$88,3,FALSE),"")</f>
        <v/>
      </c>
      <c r="G123" s="1" t="str">
        <f t="shared" si="3"/>
        <v/>
      </c>
    </row>
    <row r="124" spans="1:12" ht="37.5" customHeight="1" thickBot="1" x14ac:dyDescent="0.25">
      <c r="A124" s="147" t="str">
        <f>IF(E129=F124,"","↑入力されている行が非表示になっているか、品名が入力されていない行があります。確認してください。")</f>
        <v/>
      </c>
      <c r="B124" s="147"/>
      <c r="C124" s="147"/>
      <c r="D124" s="147"/>
      <c r="E124" s="147"/>
      <c r="F124" s="7">
        <f>SUBTOTAL(109,$E$24:$E$123)</f>
        <v>0</v>
      </c>
      <c r="G124" s="60"/>
      <c r="J124" s="6"/>
      <c r="L124" s="6"/>
    </row>
    <row r="125" spans="1:12" ht="38.25" customHeight="1" thickTop="1" thickBot="1" x14ac:dyDescent="0.25">
      <c r="A125" s="146" t="str" cm="1">
        <f t="array" ref="A125">IFERROR(_xlfn.IFS(AND($C15="申請する",$E125=0),"「1.申請内容で「申請する」を選択していますが、情報が入力されていません。確認してください。→",AND($C15="申請しない",$E125&gt;0),"「1.申請内容」で「申請しない」を選択していますが、情報が入力されています。確認してください。→"),"")</f>
        <v/>
      </c>
      <c r="B125" s="146"/>
      <c r="C125" s="146"/>
      <c r="D125" s="61" t="s">
        <v>130</v>
      </c>
      <c r="E125" s="70">
        <f>SUMIF($A$24:$A$123,数値参照用・削除不可!$C$11,$E$24:$E$123)</f>
        <v>0</v>
      </c>
      <c r="F125" s="1">
        <f>SUMIF($A$24:$A$123,数値参照用・削除不可!$C$11,$G$24:$G$123)</f>
        <v>0</v>
      </c>
      <c r="H125" s="7"/>
      <c r="J125" s="6"/>
      <c r="L125" s="6"/>
    </row>
    <row r="126" spans="1:12" ht="30.75" customHeight="1" thickTop="1" thickBot="1" x14ac:dyDescent="0.25">
      <c r="A126" s="146" t="str" cm="1">
        <f t="array" ref="A126">IFERROR(_xlfn.IFS(AND($C16="申請する",$E126=0),"「1.申請内容」で「申請する」を選択していますが、情報が入力されていません。確認してください。→",AND($C16="申請しない",$E126&gt;0),"「1.申請内容」で「申請しない」を選択していますが、情報が入力されています。確認してください。→"),"")</f>
        <v/>
      </c>
      <c r="B126" s="146"/>
      <c r="C126" s="146"/>
      <c r="D126" s="36" t="s">
        <v>103</v>
      </c>
      <c r="E126" s="70">
        <f>SUMIF($A$24:$A$123,数値参照用・削除不可!$C$12,$E$24:$E$123)</f>
        <v>0</v>
      </c>
      <c r="F126" s="1">
        <f>SUMIF($A$24:$A$123,数値参照用・削除不可!$C$12,$G$24:$G$123)</f>
        <v>0</v>
      </c>
      <c r="H126" s="7"/>
      <c r="J126" s="6"/>
      <c r="L126" s="6"/>
    </row>
    <row r="127" spans="1:12" ht="34.5" customHeight="1" thickTop="1" thickBot="1" x14ac:dyDescent="0.25">
      <c r="A127" s="146" t="str" cm="1">
        <f t="array" ref="A127">IFERROR(_xlfn.IFS(AND($C17="申請する",$E127=0),"「1.申請内容」で「申請する」を選択していますが、情報が入力されていません。確認してください。→",AND($C17="申請しない",$E127&gt;0),"「1.申請内容」で「申請しない」を選択していますが、情報が入力されています。確認してください。→"),"")</f>
        <v/>
      </c>
      <c r="B127" s="146"/>
      <c r="C127" s="146"/>
      <c r="D127" s="36" t="s">
        <v>104</v>
      </c>
      <c r="E127" s="70">
        <f>SUMIF($A$24:$A$123,数値参照用・削除不可!$C$13,$E$24:$E$123)</f>
        <v>0</v>
      </c>
      <c r="F127" s="1">
        <f>SUMIF($A$24:$A$123,数値参照用・削除不可!$C$13,$G$24:$G$123)</f>
        <v>0</v>
      </c>
      <c r="H127" s="7"/>
      <c r="J127" s="6"/>
      <c r="L127" s="6"/>
    </row>
    <row r="128" spans="1:12" ht="32.25" customHeight="1" thickTop="1" thickBot="1" x14ac:dyDescent="0.25">
      <c r="A128" s="146" t="str" cm="1">
        <f t="array" ref="A128">IFERROR(_xlfn.IFS(AND($C18="申請する",$E128=0),"「1.申請内容」で「申請する」を選択していますが、情報が入力されていません。確認してください。→",AND($C18="申請しない",$E128&gt;0),"「1.申請内容」で「申請しない」を選択していますが、情報が入力されています。確認してください。→"),"")</f>
        <v/>
      </c>
      <c r="B128" s="146"/>
      <c r="C128" s="146"/>
      <c r="D128" s="37" t="s">
        <v>105</v>
      </c>
      <c r="E128" s="70">
        <f>SUMIF($A$24:$A$123,数値参照用・削除不可!$C$14,$E$24:$E$123)</f>
        <v>0</v>
      </c>
      <c r="F128" s="1">
        <f>SUMIF($A$24:$A$123,数値参照用・削除不可!$C$14,$G$24:$G$123)</f>
        <v>0</v>
      </c>
      <c r="H128" s="7"/>
      <c r="J128" s="6"/>
      <c r="L128" s="6"/>
    </row>
    <row r="129" spans="1:13" ht="27.75" customHeight="1" thickTop="1" x14ac:dyDescent="0.2">
      <c r="A129" s="141" t="str">
        <f>IF(E129&gt;G129,"１者当たりの申請上限数量を超えています。確認してください→","")</f>
        <v/>
      </c>
      <c r="B129" s="141"/>
      <c r="C129" s="141"/>
      <c r="D129" s="36" t="s">
        <v>131</v>
      </c>
      <c r="E129" s="38">
        <f>SUM(E125:E128)</f>
        <v>0</v>
      </c>
      <c r="F129" s="68" t="str">
        <f>B12&amp;B14</f>
        <v>日EU協定バター、脱脂粉乳、粉乳、バターミルクパウダー及び加糖れん乳</v>
      </c>
      <c r="G129" s="1">
        <f>IFERROR(VLOOKUP(F129,数値参照用・削除不可!$A$89:$B$102,2,FALSE),"")</f>
        <v>250000</v>
      </c>
      <c r="H129" s="7"/>
      <c r="J129" s="6"/>
      <c r="K129" s="6"/>
      <c r="L129" s="6"/>
    </row>
    <row r="130" spans="1:13" ht="15.75" customHeight="1" x14ac:dyDescent="0.2">
      <c r="A130" s="23"/>
      <c r="B130" s="24"/>
      <c r="C130" s="24"/>
      <c r="D130" s="24"/>
      <c r="E130" s="24"/>
      <c r="F130" s="24"/>
      <c r="G130" s="24"/>
      <c r="J130" s="6"/>
      <c r="K130" s="6"/>
      <c r="L130" s="6"/>
    </row>
    <row r="131" spans="1:13" ht="42" customHeight="1" x14ac:dyDescent="0.2">
      <c r="A131" s="108" t="str">
        <f>"3."&amp;B14&amp;"の輸入通関実績と計画"</f>
        <v>3.バター、脱脂粉乳、粉乳、バターミルクパウダー及び加糖れん乳の輸入通関実績と計画</v>
      </c>
      <c r="B131" s="108"/>
      <c r="C131" s="108"/>
      <c r="D131" s="108"/>
      <c r="E131" s="108"/>
      <c r="J131" s="6"/>
      <c r="K131" s="6"/>
      <c r="L131" s="6"/>
    </row>
    <row r="132" spans="1:13" ht="24" customHeight="1" x14ac:dyDescent="0.2">
      <c r="A132" s="32" t="str" cm="1">
        <f t="array" ref="A132">_xlfn.IFS($C$15="申請しない","↓申請しない品目の情報です。入力はせず、この行を含むグレーの行を非表示にしてください。",$C$15="","↓申請の有無が選択されていません。「1.申請内容」の申請の有無を選択してください。",$C$15="申請する","")</f>
        <v>↓申請の有無が選択されていません。「1.申請内容」の申請の有無を選択してください。</v>
      </c>
      <c r="J132" s="6"/>
      <c r="K132" s="6"/>
      <c r="L132" s="6"/>
    </row>
    <row r="133" spans="1:13" ht="25.5" customHeight="1" x14ac:dyDescent="0.2">
      <c r="A133" s="22" t="s">
        <v>133</v>
      </c>
      <c r="J133" s="6"/>
      <c r="K133" s="6"/>
      <c r="L133" s="6"/>
    </row>
    <row r="134" spans="1:13" s="7" customFormat="1" ht="25.5" customHeight="1" x14ac:dyDescent="0.2">
      <c r="A134" s="130"/>
      <c r="B134" s="133" t="s">
        <v>187</v>
      </c>
      <c r="C134" s="134"/>
      <c r="D134" s="135" t="s">
        <v>188</v>
      </c>
      <c r="E134" s="136"/>
      <c r="F134" s="16"/>
      <c r="G134" s="16"/>
      <c r="I134" s="9"/>
      <c r="K134" s="10"/>
      <c r="L134" s="10"/>
      <c r="M134" s="11"/>
    </row>
    <row r="135" spans="1:13" s="7" customFormat="1" ht="12.75" customHeight="1" x14ac:dyDescent="0.2">
      <c r="A135" s="131"/>
      <c r="B135" s="137" t="str">
        <f>IF($B$13="","枠内外を問わず○○から輸入したバターその他の油脂及びデイリースプレッド","枠内外を問わず"&amp;$B$13&amp;"から輸入したバターその他の油脂及びデイリースプレッド")</f>
        <v>枠内外を問わずEUから輸入したバターその他の油脂及びデイリースプレッド</v>
      </c>
      <c r="C135" s="66"/>
      <c r="D135" s="139" t="str">
        <f>IF($B$13="","枠内外を問わず○○から輸入するバターその他の油脂及びデイリースプレッド","枠内外を問わず"&amp;$B$13&amp;"から輸入するバターその他の油脂及びデイリースプレッド")</f>
        <v>枠内外を問わずEUから輸入するバターその他の油脂及びデイリースプレッド</v>
      </c>
      <c r="E135" s="66"/>
      <c r="I135" s="9"/>
      <c r="K135" s="10"/>
      <c r="L135" s="10"/>
      <c r="M135" s="11"/>
    </row>
    <row r="136" spans="1:13" ht="62.25" customHeight="1" x14ac:dyDescent="0.2">
      <c r="A136" s="132"/>
      <c r="B136" s="138"/>
      <c r="C136" s="67" t="str">
        <f>IF($B$12="","うち××の関割を利用して輸入したバターその他の油脂及びデイリースプレッド","うち"&amp;$B$12&amp;"の関割を利用して輸入したバターその他の油脂及びデイリースプレッド")</f>
        <v>うち日EU協定の関割を利用して輸入したバターその他の油脂及びデイリースプレッド</v>
      </c>
      <c r="D136" s="140"/>
      <c r="E136" s="67" t="str">
        <f>IF($B$12="","うち××の関割を利用して輸入するバターその他の油脂及びデイリースプレッド","うち"&amp;$B$12&amp;"の関割を利用して輸入するバターその他の油脂及びデイリースプレッド")</f>
        <v>うち日EU協定の関割を利用して輸入するバターその他の油脂及びデイリースプレッド</v>
      </c>
      <c r="I136" s="55"/>
      <c r="J136" s="11"/>
      <c r="K136" s="11"/>
      <c r="L136" s="11"/>
    </row>
    <row r="137" spans="1:13" s="7" customFormat="1" ht="33" customHeight="1" thickBot="1" x14ac:dyDescent="0.25">
      <c r="A137" s="99" t="s">
        <v>158</v>
      </c>
      <c r="B137" s="39"/>
      <c r="C137" s="40"/>
      <c r="D137" s="41">
        <f>B141</f>
        <v>0</v>
      </c>
      <c r="E137" s="42">
        <f>C141</f>
        <v>0</v>
      </c>
      <c r="I137" s="14"/>
      <c r="J137" s="15"/>
      <c r="K137" s="15"/>
      <c r="L137" s="14"/>
    </row>
    <row r="138" spans="1:13" s="7" customFormat="1" ht="33" customHeight="1" thickTop="1" thickBot="1" x14ac:dyDescent="0.25">
      <c r="A138" s="105" t="s">
        <v>185</v>
      </c>
      <c r="B138" s="43"/>
      <c r="C138" s="44"/>
      <c r="D138" s="45"/>
      <c r="E138" s="46">
        <f>F125</f>
        <v>0</v>
      </c>
      <c r="I138" s="14"/>
      <c r="J138" s="16"/>
      <c r="K138" s="16"/>
    </row>
    <row r="139" spans="1:13" s="7" customFormat="1" ht="33" customHeight="1" thickTop="1" thickBot="1" x14ac:dyDescent="0.25">
      <c r="A139" s="103" t="s">
        <v>186</v>
      </c>
      <c r="B139" s="47"/>
      <c r="C139" s="44"/>
      <c r="D139" s="45"/>
      <c r="E139" s="48"/>
      <c r="I139" s="17"/>
      <c r="J139" s="9"/>
      <c r="K139" s="9"/>
    </row>
    <row r="140" spans="1:13" s="7" customFormat="1" ht="33" customHeight="1" thickTop="1" thickBot="1" x14ac:dyDescent="0.25">
      <c r="A140" s="103" t="s">
        <v>159</v>
      </c>
      <c r="B140" s="43"/>
      <c r="C140" s="49"/>
      <c r="D140" s="50"/>
      <c r="E140" s="43"/>
      <c r="I140" s="14"/>
      <c r="J140" s="16"/>
      <c r="K140" s="16"/>
    </row>
    <row r="141" spans="1:13" s="7" customFormat="1" ht="33" customHeight="1" thickTop="1" x14ac:dyDescent="0.2">
      <c r="A141" s="98" t="s">
        <v>160</v>
      </c>
      <c r="B141" s="51">
        <f>B137+SUM(B138:B139)-B140</f>
        <v>0</v>
      </c>
      <c r="C141" s="52">
        <f>C137+SUM(C138:C139)-C140</f>
        <v>0</v>
      </c>
      <c r="D141" s="53">
        <f>D137+SUM(D138:D139)-D140</f>
        <v>0</v>
      </c>
      <c r="E141" s="52">
        <f>E137+SUM(E138:E139)-E140</f>
        <v>0</v>
      </c>
      <c r="I141" s="14"/>
      <c r="J141" s="16"/>
      <c r="K141" s="16"/>
    </row>
    <row r="142" spans="1:13" ht="24" customHeight="1" x14ac:dyDescent="0.2">
      <c r="A142" s="32" t="str" cm="1">
        <f t="array" ref="A142">_xlfn.IFS($C$16="申請しない","↓申請しない品目の情報です。入力はせず、この行を含むグレーの行を非表示にしてください。",$C$16="","↓申請の有無が選択されていません。「1.申請内容」の申請の有無を選択してください。",$C$16="申請する","")</f>
        <v>↓申請の有無が選択されていません。「1.申請内容」の申請の有無を選択してください。</v>
      </c>
      <c r="J142" s="6"/>
      <c r="K142" s="6"/>
      <c r="L142" s="6"/>
    </row>
    <row r="143" spans="1:13" ht="25.5" customHeight="1" x14ac:dyDescent="0.2">
      <c r="A143" s="22" t="s">
        <v>134</v>
      </c>
      <c r="J143" s="6"/>
      <c r="K143" s="6"/>
      <c r="L143" s="6"/>
    </row>
    <row r="144" spans="1:13" s="7" customFormat="1" ht="25.5" customHeight="1" x14ac:dyDescent="0.2">
      <c r="A144" s="130"/>
      <c r="B144" s="133" t="str">
        <f>$B$134</f>
        <v>2022年度（見込み含）実績</v>
      </c>
      <c r="C144" s="134"/>
      <c r="D144" s="135" t="str">
        <f>$D$134</f>
        <v>2023年度計画</v>
      </c>
      <c r="E144" s="136"/>
      <c r="F144" s="16"/>
      <c r="G144" s="16"/>
      <c r="I144" s="9"/>
      <c r="K144" s="10"/>
      <c r="L144" s="10"/>
      <c r="M144" s="11"/>
    </row>
    <row r="145" spans="1:13" s="7" customFormat="1" ht="12.75" customHeight="1" x14ac:dyDescent="0.2">
      <c r="A145" s="131"/>
      <c r="B145" s="142" t="str">
        <f>IF($B$13="","枠内外を問わず○○から輸入した脱脂粉乳","枠内外を問わず"&amp;$B$13&amp;"から輸入した脱脂粉乳")</f>
        <v>枠内外を問わずEUから輸入した脱脂粉乳</v>
      </c>
      <c r="C145" s="29"/>
      <c r="D145" s="144" t="str">
        <f>IF($B$13="","枠内外を問わず○○から輸入するホエイパーミエイト","枠内外を問わず"&amp;$B$13&amp;"から輸入する脱脂粉乳")</f>
        <v>枠内外を問わずEUから輸入する脱脂粉乳</v>
      </c>
      <c r="E145" s="29"/>
      <c r="I145" s="9"/>
      <c r="K145" s="10"/>
      <c r="L145" s="10"/>
      <c r="M145" s="11"/>
    </row>
    <row r="146" spans="1:13" ht="55.5" customHeight="1" x14ac:dyDescent="0.2">
      <c r="A146" s="132"/>
      <c r="B146" s="143"/>
      <c r="C146" s="58" t="str">
        <f>IF($B$12="","うち××の関割を利用して輸入した脱脂粉乳","うち"&amp;$B$12&amp;"の関割を利用して輸入した脱脂粉乳")</f>
        <v>うち日EU協定の関割を利用して輸入した脱脂粉乳</v>
      </c>
      <c r="D146" s="145"/>
      <c r="E146" s="58" t="str">
        <f>IF($B$12="","うち××の関割を利用して輸入する脱脂粉乳","うち"&amp;$B$12&amp;"の関割を利用して輸入する脱脂粉乳")</f>
        <v>うち日EU協定の関割を利用して輸入する脱脂粉乳</v>
      </c>
      <c r="I146" s="55"/>
      <c r="J146" s="11"/>
      <c r="K146" s="11"/>
      <c r="L146" s="11"/>
    </row>
    <row r="147" spans="1:13" s="7" customFormat="1" ht="33" customHeight="1" thickBot="1" x14ac:dyDescent="0.25">
      <c r="A147" s="99" t="s">
        <v>161</v>
      </c>
      <c r="B147" s="39"/>
      <c r="C147" s="40"/>
      <c r="D147" s="41">
        <f>B151</f>
        <v>0</v>
      </c>
      <c r="E147" s="42">
        <f>C151</f>
        <v>0</v>
      </c>
      <c r="I147" s="14"/>
      <c r="J147" s="15"/>
      <c r="K147" s="15"/>
      <c r="L147" s="14"/>
    </row>
    <row r="148" spans="1:13" s="7" customFormat="1" ht="33" customHeight="1" thickTop="1" thickBot="1" x14ac:dyDescent="0.25">
      <c r="A148" s="105" t="s">
        <v>185</v>
      </c>
      <c r="B148" s="43"/>
      <c r="C148" s="44"/>
      <c r="D148" s="45"/>
      <c r="E148" s="46">
        <f>F126</f>
        <v>0</v>
      </c>
      <c r="I148" s="14"/>
      <c r="J148" s="16"/>
      <c r="K148" s="16"/>
    </row>
    <row r="149" spans="1:13" s="7" customFormat="1" ht="33" customHeight="1" thickTop="1" thickBot="1" x14ac:dyDescent="0.25">
      <c r="A149" s="103" t="s">
        <v>186</v>
      </c>
      <c r="B149" s="47"/>
      <c r="C149" s="44"/>
      <c r="D149" s="45"/>
      <c r="E149" s="48"/>
      <c r="I149" s="17"/>
      <c r="J149" s="9"/>
      <c r="K149" s="9"/>
    </row>
    <row r="150" spans="1:13" s="7" customFormat="1" ht="33" customHeight="1" thickTop="1" thickBot="1" x14ac:dyDescent="0.25">
      <c r="A150" s="103" t="s">
        <v>159</v>
      </c>
      <c r="B150" s="43"/>
      <c r="C150" s="49"/>
      <c r="D150" s="50"/>
      <c r="E150" s="43"/>
      <c r="I150" s="14"/>
      <c r="J150" s="16"/>
      <c r="K150" s="16"/>
    </row>
    <row r="151" spans="1:13" s="7" customFormat="1" ht="33" customHeight="1" thickTop="1" x14ac:dyDescent="0.2">
      <c r="A151" s="98" t="s">
        <v>160</v>
      </c>
      <c r="B151" s="51">
        <f>B147+SUM(B148:B149)-B150</f>
        <v>0</v>
      </c>
      <c r="C151" s="52">
        <f>C147+SUM(C148:C149)-C150</f>
        <v>0</v>
      </c>
      <c r="D151" s="53">
        <f>D147+SUM(D148:D149)-D150</f>
        <v>0</v>
      </c>
      <c r="E151" s="52">
        <f>E147+SUM(E148:E149)-E150</f>
        <v>0</v>
      </c>
      <c r="I151" s="14"/>
      <c r="J151" s="16"/>
      <c r="K151" s="16"/>
    </row>
    <row r="152" spans="1:13" ht="24" customHeight="1" x14ac:dyDescent="0.2">
      <c r="A152" s="32" t="str" cm="1">
        <f t="array" ref="A152">_xlfn.IFS($C$17="申請しない","↓申請しない品目の情報です。入力はせず、この行を含むグレーの行を非表示にしてください。",$C$17="","↓申請の有無が選択されていません。「1.申請内容」の申請の有無を選択してください。",$C$17="申請する","")</f>
        <v>↓申請の有無が選択されていません。「1.申請内容」の申請の有無を選択してください。</v>
      </c>
      <c r="J152" s="6"/>
      <c r="K152" s="6"/>
      <c r="L152" s="6"/>
    </row>
    <row r="153" spans="1:13" ht="25.5" customHeight="1" x14ac:dyDescent="0.2">
      <c r="A153" s="22" t="s">
        <v>135</v>
      </c>
      <c r="J153" s="6"/>
      <c r="K153" s="6"/>
      <c r="L153" s="6"/>
    </row>
    <row r="154" spans="1:13" s="7" customFormat="1" ht="25.5" customHeight="1" x14ac:dyDescent="0.2">
      <c r="A154" s="130"/>
      <c r="B154" s="133" t="str">
        <f>$B$134</f>
        <v>2022年度（見込み含）実績</v>
      </c>
      <c r="C154" s="134"/>
      <c r="D154" s="135" t="str">
        <f>$D$134</f>
        <v>2023年度計画</v>
      </c>
      <c r="E154" s="136"/>
      <c r="F154" s="16"/>
      <c r="G154" s="16"/>
      <c r="I154" s="9"/>
      <c r="K154" s="10"/>
      <c r="L154" s="10"/>
      <c r="M154" s="11"/>
    </row>
    <row r="155" spans="1:13" s="7" customFormat="1" ht="12.75" customHeight="1" x14ac:dyDescent="0.2">
      <c r="A155" s="131"/>
      <c r="B155" s="137" t="str">
        <f>IF($B$13="","枠内外を問わず○○から輸入した粉乳及びバターミルクパウダー","枠内外を問わず"&amp;$B$13&amp;"から輸入した粉乳及びバターミルクパウダート")</f>
        <v>枠内外を問わずEUから輸入した粉乳及びバターミルクパウダート</v>
      </c>
      <c r="C155" s="66"/>
      <c r="D155" s="139" t="str">
        <f>IF($B$13="","枠内外を問わず○○から輸入する粉乳及びバターミルクパウダー","枠内外を問わず"&amp;$B$13&amp;"から輸入する粉乳及びバターミルクパウダー")</f>
        <v>枠内外を問わずEUから輸入する粉乳及びバターミルクパウダー</v>
      </c>
      <c r="E155" s="66"/>
      <c r="I155" s="9"/>
      <c r="K155" s="10"/>
      <c r="L155" s="10"/>
      <c r="M155" s="11"/>
    </row>
    <row r="156" spans="1:13" ht="55.5" customHeight="1" x14ac:dyDescent="0.2">
      <c r="A156" s="132"/>
      <c r="B156" s="138"/>
      <c r="C156" s="67" t="str">
        <f>IF($B$12="","うち××の関割を利用して輸入した粉乳及びバターミルクパウダー","うち"&amp;$B$12&amp;"の関割を利用して輸入した粉乳及びバターミルクパウダー")</f>
        <v>うち日EU協定の関割を利用して輸入した粉乳及びバターミルクパウダー</v>
      </c>
      <c r="D156" s="140"/>
      <c r="E156" s="67" t="str">
        <f>IF($B$12="","うち××の関割を利用して輸入する粉乳及びバターミルクパウダー","うち"&amp;$B$12&amp;"の関割を利用して輸入する粉乳及びバターミルクパウダー")</f>
        <v>うち日EU協定の関割を利用して輸入する粉乳及びバターミルクパウダー</v>
      </c>
      <c r="I156" s="57"/>
      <c r="J156" s="11"/>
      <c r="K156" s="11"/>
      <c r="L156" s="11"/>
    </row>
    <row r="157" spans="1:13" s="7" customFormat="1" ht="33" customHeight="1" thickBot="1" x14ac:dyDescent="0.25">
      <c r="A157" s="99" t="s">
        <v>161</v>
      </c>
      <c r="B157" s="39"/>
      <c r="C157" s="40"/>
      <c r="D157" s="41">
        <f>B161</f>
        <v>0</v>
      </c>
      <c r="E157" s="42">
        <f>C161</f>
        <v>0</v>
      </c>
      <c r="I157" s="14"/>
      <c r="J157" s="15"/>
      <c r="K157" s="15"/>
      <c r="L157" s="14"/>
    </row>
    <row r="158" spans="1:13" s="7" customFormat="1" ht="33" customHeight="1" thickTop="1" thickBot="1" x14ac:dyDescent="0.25">
      <c r="A158" s="105" t="s">
        <v>185</v>
      </c>
      <c r="B158" s="43"/>
      <c r="C158" s="44"/>
      <c r="D158" s="45"/>
      <c r="E158" s="46">
        <f>F127</f>
        <v>0</v>
      </c>
      <c r="I158" s="14"/>
      <c r="J158" s="16"/>
      <c r="K158" s="16"/>
    </row>
    <row r="159" spans="1:13" s="7" customFormat="1" ht="33" customHeight="1" thickTop="1" thickBot="1" x14ac:dyDescent="0.25">
      <c r="A159" s="103" t="s">
        <v>186</v>
      </c>
      <c r="B159" s="47"/>
      <c r="C159" s="44"/>
      <c r="D159" s="45"/>
      <c r="E159" s="48"/>
      <c r="I159" s="17"/>
      <c r="J159" s="9"/>
      <c r="K159" s="9"/>
    </row>
    <row r="160" spans="1:13" s="7" customFormat="1" ht="33" customHeight="1" thickTop="1" thickBot="1" x14ac:dyDescent="0.25">
      <c r="A160" s="103" t="s">
        <v>159</v>
      </c>
      <c r="B160" s="43"/>
      <c r="C160" s="49"/>
      <c r="D160" s="50"/>
      <c r="E160" s="43"/>
      <c r="I160" s="14"/>
      <c r="J160" s="16"/>
      <c r="K160" s="16"/>
    </row>
    <row r="161" spans="1:13" s="7" customFormat="1" ht="33" customHeight="1" thickTop="1" x14ac:dyDescent="0.2">
      <c r="A161" s="98" t="s">
        <v>160</v>
      </c>
      <c r="B161" s="51">
        <f>B157+SUM(B158:B159)-B160</f>
        <v>0</v>
      </c>
      <c r="C161" s="52">
        <f>C157+SUM(C158:C159)-C160</f>
        <v>0</v>
      </c>
      <c r="D161" s="53">
        <f>D157+SUM(D158:D159)-D160</f>
        <v>0</v>
      </c>
      <c r="E161" s="52">
        <f>E157+SUM(E158:E159)-E160</f>
        <v>0</v>
      </c>
      <c r="I161" s="14"/>
      <c r="J161" s="16"/>
      <c r="K161" s="16"/>
    </row>
    <row r="162" spans="1:13" ht="24" customHeight="1" x14ac:dyDescent="0.2">
      <c r="A162" s="32" t="str" cm="1">
        <f t="array" ref="A162">_xlfn.IFS($C$18="申請しない","↓申請しない品目の情報です。入力はせず、この行を含むグレーの行を非表示にしてください。",$C$18="","↓申請の有無が選択されていません。「1.申請内容」の申請の有無を選択してください。",$C$18="申請する","")</f>
        <v>↓申請の有無が選択されていません。「1.申請内容」の申請の有無を選択してください。</v>
      </c>
      <c r="J162" s="6"/>
      <c r="K162" s="6"/>
      <c r="L162" s="6"/>
    </row>
    <row r="163" spans="1:13" ht="25.5" customHeight="1" x14ac:dyDescent="0.2">
      <c r="A163" s="22" t="s">
        <v>136</v>
      </c>
      <c r="J163" s="6"/>
      <c r="K163" s="6"/>
      <c r="L163" s="6"/>
    </row>
    <row r="164" spans="1:13" s="7" customFormat="1" ht="25.5" customHeight="1" x14ac:dyDescent="0.2">
      <c r="A164" s="130"/>
      <c r="B164" s="133" t="str">
        <f>$B$134</f>
        <v>2022年度（見込み含）実績</v>
      </c>
      <c r="C164" s="134"/>
      <c r="D164" s="135" t="str">
        <f>$D$134</f>
        <v>2023年度計画</v>
      </c>
      <c r="E164" s="136"/>
      <c r="F164" s="16"/>
      <c r="G164" s="16"/>
      <c r="I164" s="9"/>
      <c r="K164" s="10"/>
      <c r="L164" s="10"/>
      <c r="M164" s="11"/>
    </row>
    <row r="165" spans="1:13" s="7" customFormat="1" ht="12.75" customHeight="1" x14ac:dyDescent="0.2">
      <c r="A165" s="131"/>
      <c r="B165" s="137" t="str">
        <f>IF($B$13="","枠内外を問わず○○から輸入した加糖れん乳","枠内外を問わず"&amp;$B$13&amp;"から輸入した加糖れん乳")</f>
        <v>枠内外を問わずEUから輸入した加糖れん乳</v>
      </c>
      <c r="C165" s="66"/>
      <c r="D165" s="139" t="str">
        <f>IF($B$13="","枠内外を問わず○○から輸入する加糖れん乳","枠内外を問わず"&amp;$B$13&amp;"から輸入する加糖れん乳")</f>
        <v>枠内外を問わずEUから輸入する加糖れん乳</v>
      </c>
      <c r="E165" s="66"/>
      <c r="I165" s="9"/>
      <c r="K165" s="10"/>
      <c r="L165" s="10"/>
      <c r="M165" s="11"/>
    </row>
    <row r="166" spans="1:13" ht="55.5" customHeight="1" x14ac:dyDescent="0.2">
      <c r="A166" s="132"/>
      <c r="B166" s="138"/>
      <c r="C166" s="67" t="str">
        <f>IF($B$12="","うち××の関割を利用して輸入した加糖れん乳","うち"&amp;$B$12&amp;"の関割を利用して輸入した加糖れん乳")</f>
        <v>うち日EU協定の関割を利用して輸入した加糖れん乳</v>
      </c>
      <c r="D166" s="140"/>
      <c r="E166" s="67" t="str">
        <f>IF($B$12="","うち××の関割を利用して輸入する加糖れん乳","うち"&amp;$B$12&amp;"の関割を利用して輸入する加糖れん乳")</f>
        <v>うち日EU協定の関割を利用して輸入する加糖れん乳</v>
      </c>
      <c r="I166" s="57"/>
      <c r="J166" s="11"/>
      <c r="K166" s="11"/>
      <c r="L166" s="11"/>
    </row>
    <row r="167" spans="1:13" s="7" customFormat="1" ht="33" customHeight="1" thickBot="1" x14ac:dyDescent="0.25">
      <c r="A167" s="99" t="s">
        <v>161</v>
      </c>
      <c r="B167" s="39"/>
      <c r="C167" s="40"/>
      <c r="D167" s="41">
        <f>B171</f>
        <v>0</v>
      </c>
      <c r="E167" s="42">
        <f>C171</f>
        <v>0</v>
      </c>
      <c r="I167" s="14"/>
      <c r="J167" s="15"/>
      <c r="K167" s="15"/>
      <c r="L167" s="14"/>
    </row>
    <row r="168" spans="1:13" s="7" customFormat="1" ht="33" customHeight="1" thickTop="1" thickBot="1" x14ac:dyDescent="0.25">
      <c r="A168" s="105" t="s">
        <v>185</v>
      </c>
      <c r="B168" s="43"/>
      <c r="C168" s="44"/>
      <c r="D168" s="45"/>
      <c r="E168" s="46">
        <f>F128</f>
        <v>0</v>
      </c>
      <c r="I168" s="14"/>
      <c r="J168" s="16"/>
      <c r="K168" s="16"/>
    </row>
    <row r="169" spans="1:13" s="7" customFormat="1" ht="33" customHeight="1" thickTop="1" thickBot="1" x14ac:dyDescent="0.25">
      <c r="A169" s="103" t="s">
        <v>186</v>
      </c>
      <c r="B169" s="47"/>
      <c r="C169" s="44"/>
      <c r="D169" s="45"/>
      <c r="E169" s="48"/>
      <c r="I169" s="17"/>
      <c r="J169" s="9"/>
      <c r="K169" s="9"/>
    </row>
    <row r="170" spans="1:13" s="7" customFormat="1" ht="33" customHeight="1" thickTop="1" thickBot="1" x14ac:dyDescent="0.25">
      <c r="A170" s="103" t="s">
        <v>159</v>
      </c>
      <c r="B170" s="43"/>
      <c r="C170" s="49"/>
      <c r="D170" s="50"/>
      <c r="E170" s="43"/>
      <c r="I170" s="14"/>
      <c r="J170" s="16"/>
      <c r="K170" s="16"/>
    </row>
    <row r="171" spans="1:13" s="7" customFormat="1" ht="33" customHeight="1" thickTop="1" x14ac:dyDescent="0.2">
      <c r="A171" s="98" t="s">
        <v>160</v>
      </c>
      <c r="B171" s="51">
        <f>B167+SUM(B168:B169)-B170</f>
        <v>0</v>
      </c>
      <c r="C171" s="52">
        <f>C167+SUM(C168:C169)-C170</f>
        <v>0</v>
      </c>
      <c r="D171" s="53">
        <f>D167+SUM(D168:D169)-D170</f>
        <v>0</v>
      </c>
      <c r="E171" s="52">
        <f>E167+SUM(E168:E169)-E170</f>
        <v>0</v>
      </c>
      <c r="I171" s="14"/>
      <c r="J171" s="16"/>
      <c r="K171" s="16"/>
    </row>
  </sheetData>
  <sheetProtection formatRows="0"/>
  <mergeCells count="42">
    <mergeCell ref="A128:C128"/>
    <mergeCell ref="A127:C127"/>
    <mergeCell ref="A126:C126"/>
    <mergeCell ref="A125:C125"/>
    <mergeCell ref="A124:E124"/>
    <mergeCell ref="B164:C164"/>
    <mergeCell ref="D164:E164"/>
    <mergeCell ref="B165:B166"/>
    <mergeCell ref="D165:D166"/>
    <mergeCell ref="A129:C129"/>
    <mergeCell ref="B144:C144"/>
    <mergeCell ref="D144:E144"/>
    <mergeCell ref="B145:B146"/>
    <mergeCell ref="D145:D146"/>
    <mergeCell ref="A144:A146"/>
    <mergeCell ref="A134:A136"/>
    <mergeCell ref="B134:C134"/>
    <mergeCell ref="D134:E134"/>
    <mergeCell ref="B135:B136"/>
    <mergeCell ref="D135:D136"/>
    <mergeCell ref="A164:A166"/>
    <mergeCell ref="A154:A156"/>
    <mergeCell ref="B154:C154"/>
    <mergeCell ref="D154:E154"/>
    <mergeCell ref="B155:B156"/>
    <mergeCell ref="D155:D156"/>
    <mergeCell ref="B1:E1"/>
    <mergeCell ref="B3:E3"/>
    <mergeCell ref="B4:E4"/>
    <mergeCell ref="B5:E5"/>
    <mergeCell ref="A131:E131"/>
    <mergeCell ref="D15:E18"/>
    <mergeCell ref="A22:E22"/>
    <mergeCell ref="A15:A18"/>
    <mergeCell ref="B12:C12"/>
    <mergeCell ref="B13:C13"/>
    <mergeCell ref="B14:C14"/>
    <mergeCell ref="A20:E20"/>
    <mergeCell ref="A21:E21"/>
    <mergeCell ref="B7:D7"/>
    <mergeCell ref="B8:D8"/>
    <mergeCell ref="B9:D9"/>
  </mergeCells>
  <phoneticPr fontId="14"/>
  <conditionalFormatting sqref="D24:D123">
    <cfRule type="expression" dxfId="17" priority="28" stopIfTrue="1">
      <formula>AND(C24="その他",D24="")</formula>
    </cfRule>
  </conditionalFormatting>
  <conditionalFormatting sqref="D34:D73">
    <cfRule type="expression" dxfId="16" priority="25" stopIfTrue="1">
      <formula>AND(C34="その他",D34="")</formula>
    </cfRule>
  </conditionalFormatting>
  <conditionalFormatting sqref="D101:D110">
    <cfRule type="expression" dxfId="15" priority="22" stopIfTrue="1">
      <formula>AND(C101="その他",D101="")</formula>
    </cfRule>
  </conditionalFormatting>
  <conditionalFormatting sqref="B7:D9 C15:C18 E24:E123 A24:C123">
    <cfRule type="containsBlanks" dxfId="14" priority="18" stopIfTrue="1">
      <formula>LEN(TRIM(A7))=0</formula>
    </cfRule>
  </conditionalFormatting>
  <conditionalFormatting sqref="C17:C18">
    <cfRule type="expression" dxfId="13" priority="16" stopIfTrue="1">
      <formula>AND($B$13="オーストラリア",$C17="申請する")</formula>
    </cfRule>
  </conditionalFormatting>
  <conditionalFormatting sqref="B137:E141">
    <cfRule type="expression" dxfId="12" priority="14" stopIfTrue="1">
      <formula>AND($C$15="申請する",B137="")</formula>
    </cfRule>
  </conditionalFormatting>
  <conditionalFormatting sqref="B147:E151">
    <cfRule type="expression" dxfId="11" priority="13" stopIfTrue="1">
      <formula>AND($C$17="申請する",B147="")</formula>
    </cfRule>
  </conditionalFormatting>
  <conditionalFormatting sqref="B157:E161">
    <cfRule type="expression" dxfId="10" priority="5" stopIfTrue="1">
      <formula>AND($C$17="申請する",B157="")</formula>
    </cfRule>
  </conditionalFormatting>
  <conditionalFormatting sqref="B167:E171">
    <cfRule type="expression" dxfId="9" priority="3" stopIfTrue="1">
      <formula>AND($C$17="申請する",B167="")</formula>
    </cfRule>
  </conditionalFormatting>
  <conditionalFormatting sqref="E129">
    <cfRule type="expression" dxfId="8" priority="1">
      <formula>$E$129&gt;$G$129</formula>
    </cfRule>
  </conditionalFormatting>
  <conditionalFormatting sqref="A132:E141">
    <cfRule type="expression" dxfId="7" priority="93" stopIfTrue="1">
      <formula>$C$15="申請しない"</formula>
    </cfRule>
  </conditionalFormatting>
  <conditionalFormatting sqref="A142:E151">
    <cfRule type="expression" dxfId="6" priority="95" stopIfTrue="1">
      <formula>$C$16="申請しない"</formula>
    </cfRule>
  </conditionalFormatting>
  <conditionalFormatting sqref="A152:E161">
    <cfRule type="expression" dxfId="5" priority="99" stopIfTrue="1">
      <formula>$C$17="申請しない"</formula>
    </cfRule>
  </conditionalFormatting>
  <conditionalFormatting sqref="A162:E171">
    <cfRule type="expression" dxfId="4" priority="101" stopIfTrue="1">
      <formula>$C$18="申請しない"</formula>
    </cfRule>
  </conditionalFormatting>
  <dataValidations count="3">
    <dataValidation type="list" allowBlank="1" showInputMessage="1" showErrorMessage="1" sqref="C15:C18" xr:uid="{5903979A-769A-4672-B152-D3EE0EA8F89A}">
      <formula1>申請</formula1>
    </dataValidation>
    <dataValidation type="list" allowBlank="1" showInputMessage="1" showErrorMessage="1" sqref="C24 B24:B123" xr:uid="{21C8A17E-83A2-4DC7-BE15-F33807B62802}">
      <formula1>INDIRECT(A24)</formula1>
    </dataValidation>
    <dataValidation type="list" allowBlank="1" showInputMessage="1" showErrorMessage="1" sqref="C25:C123" xr:uid="{49DE4660-5059-47E4-BD9C-F51AE32B1A30}">
      <formula1>INDIRECT($B25)</formula1>
    </dataValidation>
  </dataValidations>
  <pageMargins left="0.43307086614173229" right="0.23622047244094491" top="0.74803149606299213" bottom="0.74803149606299213" header="0.31496062992125984" footer="0.31496062992125984"/>
  <pageSetup paperSize="9" scale="82" fitToHeight="0" orientation="portrait" r:id="rId1"/>
  <headerFooter>
    <oddFooter>&amp;C&amp;14&amp;P</oddFooter>
  </headerFooter>
  <rowBreaks count="2" manualBreakCount="2">
    <brk id="130" max="5" man="1"/>
    <brk id="151" max="5" man="1"/>
  </rowBreaks>
  <legacyDrawing r:id="rId2"/>
  <extLst>
    <ext xmlns:x14="http://schemas.microsoft.com/office/spreadsheetml/2009/9/main" uri="{78C0D931-6437-407d-A8EE-F0AAD7539E65}">
      <x14:conditionalFormattings>
        <x14:conditionalFormatting xmlns:xm="http://schemas.microsoft.com/office/excel/2006/main">
          <x14:cfRule type="expression" priority="103" id="{00000000-000E-0000-0300-000002000000}">
            <xm:f>AND(OR($C$16="申請しない",$C$16=""),$A24=数値参照用・削除不可!$C$12)</xm:f>
            <x14:dxf>
              <fill>
                <patternFill>
                  <bgColor rgb="FFFF0000"/>
                </patternFill>
              </fill>
            </x14:dxf>
          </x14:cfRule>
          <x14:cfRule type="expression" priority="104" id="{00000000-000E-0000-0300-000039000000}">
            <xm:f>AND(OR($C$18="申請しない",$C$18=""),$A24=数値参照用・削除不可!$C$14)</xm:f>
            <x14:dxf>
              <fill>
                <patternFill>
                  <bgColor rgb="FFFF0000"/>
                </patternFill>
              </fill>
            </x14:dxf>
          </x14:cfRule>
          <x14:cfRule type="expression" priority="105" id="{00000000-000E-0000-0300-00003A000000}">
            <xm:f>AND(OR($C$17="申請しない",$C$17=""),$A24=数値参照用・削除不可!$C$13)</xm:f>
            <x14:dxf>
              <fill>
                <patternFill>
                  <bgColor rgb="FFFF0000"/>
                </patternFill>
              </fill>
            </x14:dxf>
          </x14:cfRule>
          <x14:cfRule type="expression" priority="106" id="{00000000-000E-0000-0300-00003B000000}">
            <xm:f>AND(OR($C$15="申請しない",$C$15=""),$A24=数値参照用・削除不可!$C$11)</xm:f>
            <x14:dxf>
              <fill>
                <patternFill>
                  <bgColor rgb="FFFF0000"/>
                </patternFill>
              </fill>
            </x14:dxf>
          </x14:cfRule>
          <xm:sqref>A24:A123</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370FEBF-CD62-401E-8A29-4A885B5C50D3}">
          <x14:formula1>
            <xm:f>数値参照用・削除不可!$C$11:$C$14</xm:f>
          </x14:formula1>
          <xm:sqref>A24:A123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tabSelected="1" workbookViewId="0">
      <selection activeCell="C27" sqref="C27"/>
    </sheetView>
  </sheetViews>
  <sheetFormatPr defaultRowHeight="13.2" x14ac:dyDescent="0.2"/>
  <cols>
    <col min="1" max="1" width="19.109375" customWidth="1"/>
    <col min="2" max="2" width="22.21875" hidden="1" customWidth="1"/>
    <col min="3" max="3" width="19" customWidth="1"/>
    <col min="4" max="9" width="18" customWidth="1"/>
    <col min="10" max="19" width="11.21875" customWidth="1"/>
  </cols>
  <sheetData>
    <row r="1" spans="1:11" x14ac:dyDescent="0.2">
      <c r="A1" t="s">
        <v>36</v>
      </c>
      <c r="B1" t="s">
        <v>44</v>
      </c>
      <c r="C1" t="s">
        <v>37</v>
      </c>
    </row>
    <row r="2" spans="1:11" x14ac:dyDescent="0.2">
      <c r="B2" t="s">
        <v>21</v>
      </c>
      <c r="C2" t="s">
        <v>5</v>
      </c>
      <c r="D2" t="s">
        <v>14</v>
      </c>
      <c r="E2" t="s">
        <v>12</v>
      </c>
      <c r="F2" t="s">
        <v>13</v>
      </c>
    </row>
    <row r="3" spans="1:11" x14ac:dyDescent="0.2">
      <c r="C3" t="s">
        <v>6</v>
      </c>
      <c r="D3" t="s">
        <v>16</v>
      </c>
    </row>
    <row r="4" spans="1:11" x14ac:dyDescent="0.2">
      <c r="C4" t="s">
        <v>7</v>
      </c>
      <c r="D4" t="s">
        <v>17</v>
      </c>
    </row>
    <row r="5" spans="1:11" s="18" customFormat="1" x14ac:dyDescent="0.2">
      <c r="B5" s="18" t="s">
        <v>22</v>
      </c>
      <c r="C5" s="18" t="s">
        <v>14</v>
      </c>
      <c r="D5" s="18" t="s">
        <v>10</v>
      </c>
      <c r="E5" s="18" t="s">
        <v>11</v>
      </c>
    </row>
    <row r="6" spans="1:11" x14ac:dyDescent="0.2">
      <c r="C6" t="s">
        <v>12</v>
      </c>
      <c r="D6" t="s">
        <v>137</v>
      </c>
    </row>
    <row r="7" spans="1:11" x14ac:dyDescent="0.2">
      <c r="C7" t="s">
        <v>13</v>
      </c>
      <c r="D7" t="s">
        <v>137</v>
      </c>
      <c r="E7" t="s">
        <v>15</v>
      </c>
    </row>
    <row r="8" spans="1:11" x14ac:dyDescent="0.2">
      <c r="C8" t="s">
        <v>16</v>
      </c>
      <c r="D8" t="s">
        <v>10</v>
      </c>
    </row>
    <row r="9" spans="1:11" x14ac:dyDescent="0.2">
      <c r="C9" t="s">
        <v>17</v>
      </c>
      <c r="D9" t="s">
        <v>137</v>
      </c>
    </row>
    <row r="10" spans="1:11" s="18" customFormat="1" x14ac:dyDescent="0.2">
      <c r="B10" s="18" t="s">
        <v>49</v>
      </c>
      <c r="C10" s="18" t="s">
        <v>138</v>
      </c>
      <c r="D10" s="18" t="s">
        <v>58</v>
      </c>
    </row>
    <row r="11" spans="1:11" s="20" customFormat="1" x14ac:dyDescent="0.2">
      <c r="C11" s="20" t="s">
        <v>62</v>
      </c>
      <c r="D11" s="20" t="s">
        <v>59</v>
      </c>
      <c r="E11" s="20" t="s">
        <v>60</v>
      </c>
      <c r="F11" s="20" t="s">
        <v>61</v>
      </c>
      <c r="G11" s="20" t="s">
        <v>63</v>
      </c>
      <c r="H11" s="20" t="s">
        <v>64</v>
      </c>
    </row>
    <row r="12" spans="1:11" s="20" customFormat="1" x14ac:dyDescent="0.2">
      <c r="C12" s="20" t="s">
        <v>8</v>
      </c>
      <c r="D12" t="s">
        <v>65</v>
      </c>
      <c r="E12" t="s">
        <v>85</v>
      </c>
      <c r="F12" t="s">
        <v>66</v>
      </c>
      <c r="G12" t="s">
        <v>86</v>
      </c>
      <c r="H12" t="s">
        <v>67</v>
      </c>
      <c r="I12" t="s">
        <v>68</v>
      </c>
    </row>
    <row r="13" spans="1:11" x14ac:dyDescent="0.2">
      <c r="C13" t="s">
        <v>9</v>
      </c>
      <c r="D13" t="s">
        <v>69</v>
      </c>
      <c r="E13" t="s">
        <v>70</v>
      </c>
      <c r="F13" t="s">
        <v>71</v>
      </c>
      <c r="G13" t="s">
        <v>72</v>
      </c>
      <c r="H13" t="s">
        <v>73</v>
      </c>
      <c r="I13" t="s">
        <v>74</v>
      </c>
      <c r="J13" t="s">
        <v>75</v>
      </c>
    </row>
    <row r="14" spans="1:11" x14ac:dyDescent="0.2">
      <c r="C14" t="s">
        <v>11</v>
      </c>
      <c r="D14" t="s">
        <v>80</v>
      </c>
      <c r="E14" t="s">
        <v>77</v>
      </c>
    </row>
    <row r="15" spans="1:11" x14ac:dyDescent="0.2">
      <c r="C15" t="s">
        <v>10</v>
      </c>
      <c r="D15" t="s">
        <v>78</v>
      </c>
      <c r="E15" t="s">
        <v>76</v>
      </c>
    </row>
    <row r="16" spans="1:11" x14ac:dyDescent="0.2">
      <c r="C16" t="s">
        <v>18</v>
      </c>
      <c r="D16" t="s">
        <v>50</v>
      </c>
      <c r="E16" t="s">
        <v>51</v>
      </c>
      <c r="F16" t="s">
        <v>52</v>
      </c>
      <c r="G16" t="s">
        <v>53</v>
      </c>
      <c r="H16" t="s">
        <v>54</v>
      </c>
      <c r="I16" t="s">
        <v>55</v>
      </c>
      <c r="J16" t="s">
        <v>56</v>
      </c>
      <c r="K16" t="s">
        <v>57</v>
      </c>
    </row>
    <row r="17" spans="1:23" x14ac:dyDescent="0.2">
      <c r="C17" t="s">
        <v>19</v>
      </c>
      <c r="D17" t="s">
        <v>65</v>
      </c>
      <c r="E17" t="s">
        <v>85</v>
      </c>
      <c r="F17" t="s">
        <v>66</v>
      </c>
      <c r="G17" t="s">
        <v>86</v>
      </c>
      <c r="H17" t="s">
        <v>67</v>
      </c>
      <c r="I17" t="s">
        <v>68</v>
      </c>
      <c r="J17" t="s">
        <v>69</v>
      </c>
      <c r="K17" t="s">
        <v>70</v>
      </c>
      <c r="L17" t="s">
        <v>71</v>
      </c>
      <c r="M17" t="s">
        <v>72</v>
      </c>
      <c r="N17" t="s">
        <v>80</v>
      </c>
      <c r="O17" t="s">
        <v>77</v>
      </c>
      <c r="P17" t="s">
        <v>73</v>
      </c>
      <c r="Q17" t="s">
        <v>74</v>
      </c>
      <c r="R17" t="s">
        <v>75</v>
      </c>
      <c r="S17" s="20" t="s">
        <v>59</v>
      </c>
      <c r="T17" s="20" t="s">
        <v>60</v>
      </c>
      <c r="U17" s="20" t="s">
        <v>61</v>
      </c>
      <c r="V17" s="20" t="s">
        <v>63</v>
      </c>
      <c r="W17" s="20" t="s">
        <v>64</v>
      </c>
    </row>
    <row r="18" spans="1:23" x14ac:dyDescent="0.2">
      <c r="C18" t="s">
        <v>20</v>
      </c>
      <c r="D18" t="s">
        <v>79</v>
      </c>
      <c r="E18" t="s">
        <v>58</v>
      </c>
      <c r="F18" t="s">
        <v>81</v>
      </c>
      <c r="G18" t="s">
        <v>82</v>
      </c>
      <c r="H18" t="s">
        <v>83</v>
      </c>
      <c r="I18" t="s">
        <v>84</v>
      </c>
    </row>
    <row r="19" spans="1:23" x14ac:dyDescent="0.2">
      <c r="C19" t="s">
        <v>137</v>
      </c>
      <c r="D19" t="s">
        <v>82</v>
      </c>
    </row>
    <row r="20" spans="1:23" x14ac:dyDescent="0.2">
      <c r="C20" s="20" t="s">
        <v>94</v>
      </c>
      <c r="D20" t="s">
        <v>50</v>
      </c>
      <c r="E20" t="s">
        <v>53</v>
      </c>
    </row>
    <row r="21" spans="1:23" x14ac:dyDescent="0.2">
      <c r="C21" s="20" t="s">
        <v>43</v>
      </c>
      <c r="D21" t="s">
        <v>90</v>
      </c>
      <c r="E21" t="s">
        <v>121</v>
      </c>
    </row>
    <row r="22" spans="1:23" x14ac:dyDescent="0.2">
      <c r="C22" s="72" t="s">
        <v>99</v>
      </c>
      <c r="D22" t="s">
        <v>121</v>
      </c>
      <c r="E22" t="s">
        <v>122</v>
      </c>
      <c r="F22" t="s">
        <v>123</v>
      </c>
      <c r="G22" t="s">
        <v>124</v>
      </c>
      <c r="H22" t="s">
        <v>125</v>
      </c>
    </row>
    <row r="23" spans="1:23" s="18" customFormat="1" x14ac:dyDescent="0.2">
      <c r="A23" s="18" t="s">
        <v>8</v>
      </c>
      <c r="B23" s="18" t="s">
        <v>23</v>
      </c>
      <c r="C23" s="18" t="s">
        <v>65</v>
      </c>
      <c r="D23" s="18" t="s">
        <v>162</v>
      </c>
      <c r="E23" s="18" t="s">
        <v>38</v>
      </c>
    </row>
    <row r="24" spans="1:23" x14ac:dyDescent="0.2">
      <c r="A24" s="20" t="s">
        <v>8</v>
      </c>
      <c r="C24" t="s">
        <v>85</v>
      </c>
      <c r="D24" t="s">
        <v>162</v>
      </c>
      <c r="E24" t="s">
        <v>38</v>
      </c>
    </row>
    <row r="25" spans="1:23" x14ac:dyDescent="0.2">
      <c r="A25" s="20" t="s">
        <v>8</v>
      </c>
      <c r="C25" t="s">
        <v>66</v>
      </c>
      <c r="D25" t="s">
        <v>162</v>
      </c>
      <c r="E25" t="s">
        <v>38</v>
      </c>
    </row>
    <row r="26" spans="1:23" x14ac:dyDescent="0.2">
      <c r="A26" s="20" t="s">
        <v>8</v>
      </c>
      <c r="C26" t="s">
        <v>86</v>
      </c>
      <c r="D26" t="s">
        <v>162</v>
      </c>
      <c r="E26" t="s">
        <v>38</v>
      </c>
    </row>
    <row r="27" spans="1:23" x14ac:dyDescent="0.2">
      <c r="A27" s="20" t="s">
        <v>8</v>
      </c>
      <c r="C27" t="s">
        <v>67</v>
      </c>
      <c r="D27" t="s">
        <v>162</v>
      </c>
      <c r="E27" t="s">
        <v>38</v>
      </c>
    </row>
    <row r="28" spans="1:23" x14ac:dyDescent="0.2">
      <c r="A28" s="20" t="s">
        <v>8</v>
      </c>
      <c r="C28" t="s">
        <v>68</v>
      </c>
      <c r="D28" t="s">
        <v>162</v>
      </c>
      <c r="E28" t="s">
        <v>38</v>
      </c>
    </row>
    <row r="29" spans="1:23" x14ac:dyDescent="0.2">
      <c r="A29" t="s">
        <v>24</v>
      </c>
      <c r="C29" t="s">
        <v>189</v>
      </c>
      <c r="D29" t="s">
        <v>162</v>
      </c>
      <c r="E29" t="s">
        <v>38</v>
      </c>
    </row>
    <row r="30" spans="1:23" x14ac:dyDescent="0.2">
      <c r="A30" t="s">
        <v>24</v>
      </c>
      <c r="C30" t="s">
        <v>190</v>
      </c>
      <c r="D30" t="s">
        <v>162</v>
      </c>
      <c r="E30" t="s">
        <v>38</v>
      </c>
    </row>
    <row r="31" spans="1:23" x14ac:dyDescent="0.2">
      <c r="A31" t="s">
        <v>24</v>
      </c>
      <c r="C31" t="s">
        <v>71</v>
      </c>
      <c r="D31" t="s">
        <v>162</v>
      </c>
      <c r="E31" t="s">
        <v>38</v>
      </c>
    </row>
    <row r="32" spans="1:23" x14ac:dyDescent="0.2">
      <c r="A32" t="s">
        <v>24</v>
      </c>
      <c r="C32" t="s">
        <v>72</v>
      </c>
      <c r="D32" t="s">
        <v>162</v>
      </c>
      <c r="E32" t="s">
        <v>38</v>
      </c>
    </row>
    <row r="33" spans="1:9" x14ac:dyDescent="0.2">
      <c r="A33" t="s">
        <v>25</v>
      </c>
      <c r="C33" t="s">
        <v>73</v>
      </c>
      <c r="D33" t="s">
        <v>162</v>
      </c>
      <c r="E33" t="s">
        <v>38</v>
      </c>
    </row>
    <row r="34" spans="1:9" x14ac:dyDescent="0.2">
      <c r="A34" t="s">
        <v>25</v>
      </c>
      <c r="C34" t="s">
        <v>74</v>
      </c>
      <c r="D34" t="s">
        <v>162</v>
      </c>
      <c r="E34" t="s">
        <v>38</v>
      </c>
    </row>
    <row r="35" spans="1:9" x14ac:dyDescent="0.2">
      <c r="A35" t="s">
        <v>25</v>
      </c>
      <c r="C35" t="s">
        <v>75</v>
      </c>
      <c r="D35" t="s">
        <v>162</v>
      </c>
      <c r="E35" t="s">
        <v>38</v>
      </c>
    </row>
    <row r="36" spans="1:9" x14ac:dyDescent="0.2">
      <c r="A36" t="s">
        <v>10</v>
      </c>
      <c r="C36" t="s">
        <v>78</v>
      </c>
      <c r="D36" t="s">
        <v>179</v>
      </c>
      <c r="E36" t="s">
        <v>177</v>
      </c>
    </row>
    <row r="37" spans="1:9" x14ac:dyDescent="0.2">
      <c r="A37" t="s">
        <v>10</v>
      </c>
      <c r="C37" t="s">
        <v>76</v>
      </c>
      <c r="D37" t="s">
        <v>179</v>
      </c>
      <c r="E37" t="s">
        <v>177</v>
      </c>
    </row>
    <row r="38" spans="1:9" x14ac:dyDescent="0.2">
      <c r="A38" t="s">
        <v>11</v>
      </c>
      <c r="C38" t="s">
        <v>80</v>
      </c>
      <c r="D38" t="s">
        <v>180</v>
      </c>
      <c r="E38" t="s">
        <v>178</v>
      </c>
    </row>
    <row r="39" spans="1:9" x14ac:dyDescent="0.2">
      <c r="A39" t="s">
        <v>11</v>
      </c>
      <c r="C39" t="s">
        <v>77</v>
      </c>
      <c r="D39" t="s">
        <v>181</v>
      </c>
      <c r="E39" t="s">
        <v>178</v>
      </c>
    </row>
    <row r="40" spans="1:9" x14ac:dyDescent="0.2">
      <c r="A40" t="s">
        <v>32</v>
      </c>
      <c r="C40" t="s">
        <v>50</v>
      </c>
      <c r="D40" t="s">
        <v>163</v>
      </c>
      <c r="E40" t="s">
        <v>38</v>
      </c>
    </row>
    <row r="41" spans="1:9" x14ac:dyDescent="0.2">
      <c r="A41" t="s">
        <v>33</v>
      </c>
      <c r="C41" t="s">
        <v>51</v>
      </c>
      <c r="D41" t="s">
        <v>163</v>
      </c>
      <c r="E41" t="s">
        <v>38</v>
      </c>
    </row>
    <row r="42" spans="1:9" x14ac:dyDescent="0.2">
      <c r="A42" t="s">
        <v>34</v>
      </c>
      <c r="C42" t="s">
        <v>52</v>
      </c>
      <c r="D42" t="s">
        <v>163</v>
      </c>
      <c r="E42" t="s">
        <v>38</v>
      </c>
    </row>
    <row r="43" spans="1:9" x14ac:dyDescent="0.2">
      <c r="A43" t="s">
        <v>32</v>
      </c>
      <c r="C43" t="s">
        <v>53</v>
      </c>
      <c r="D43" t="s">
        <v>163</v>
      </c>
      <c r="E43" t="s">
        <v>38</v>
      </c>
    </row>
    <row r="44" spans="1:9" x14ac:dyDescent="0.2">
      <c r="A44" t="s">
        <v>35</v>
      </c>
      <c r="C44" t="s">
        <v>54</v>
      </c>
      <c r="D44" t="s">
        <v>163</v>
      </c>
      <c r="E44" t="s">
        <v>38</v>
      </c>
    </row>
    <row r="45" spans="1:9" x14ac:dyDescent="0.2">
      <c r="A45" t="s">
        <v>35</v>
      </c>
      <c r="C45" t="s">
        <v>55</v>
      </c>
      <c r="D45" t="s">
        <v>163</v>
      </c>
      <c r="E45" t="s">
        <v>38</v>
      </c>
    </row>
    <row r="46" spans="1:9" x14ac:dyDescent="0.2">
      <c r="A46" t="s">
        <v>35</v>
      </c>
      <c r="C46" t="s">
        <v>56</v>
      </c>
      <c r="D46" t="s">
        <v>163</v>
      </c>
      <c r="E46" t="s">
        <v>38</v>
      </c>
    </row>
    <row r="47" spans="1:9" x14ac:dyDescent="0.2">
      <c r="A47" t="s">
        <v>35</v>
      </c>
      <c r="C47" t="s">
        <v>57</v>
      </c>
      <c r="D47" t="s">
        <v>163</v>
      </c>
      <c r="E47" t="s">
        <v>38</v>
      </c>
    </row>
    <row r="48" spans="1:9" x14ac:dyDescent="0.2">
      <c r="A48" t="s">
        <v>40</v>
      </c>
      <c r="C48" s="20" t="s">
        <v>59</v>
      </c>
      <c r="D48" t="s">
        <v>164</v>
      </c>
      <c r="E48" t="s">
        <v>165</v>
      </c>
      <c r="F48" t="s">
        <v>166</v>
      </c>
      <c r="G48" t="s">
        <v>167</v>
      </c>
      <c r="H48" t="s">
        <v>168</v>
      </c>
      <c r="I48" t="s">
        <v>38</v>
      </c>
    </row>
    <row r="49" spans="1:9" x14ac:dyDescent="0.2">
      <c r="A49" t="s">
        <v>40</v>
      </c>
      <c r="C49" s="20" t="s">
        <v>60</v>
      </c>
      <c r="D49" t="s">
        <v>164</v>
      </c>
      <c r="E49" t="s">
        <v>165</v>
      </c>
      <c r="F49" t="s">
        <v>166</v>
      </c>
      <c r="G49" t="s">
        <v>167</v>
      </c>
      <c r="H49" t="s">
        <v>168</v>
      </c>
      <c r="I49" t="s">
        <v>38</v>
      </c>
    </row>
    <row r="50" spans="1:9" x14ac:dyDescent="0.2">
      <c r="A50" t="s">
        <v>41</v>
      </c>
      <c r="C50" s="20" t="s">
        <v>61</v>
      </c>
      <c r="D50" t="s">
        <v>164</v>
      </c>
      <c r="E50" t="s">
        <v>165</v>
      </c>
      <c r="F50" t="s">
        <v>166</v>
      </c>
      <c r="G50" t="s">
        <v>167</v>
      </c>
      <c r="H50" t="s">
        <v>168</v>
      </c>
      <c r="I50" t="s">
        <v>38</v>
      </c>
    </row>
    <row r="51" spans="1:9" x14ac:dyDescent="0.2">
      <c r="A51" t="s">
        <v>40</v>
      </c>
      <c r="C51" s="20" t="s">
        <v>63</v>
      </c>
      <c r="D51" t="s">
        <v>164</v>
      </c>
      <c r="E51" t="s">
        <v>165</v>
      </c>
      <c r="F51" t="s">
        <v>166</v>
      </c>
      <c r="G51" t="s">
        <v>167</v>
      </c>
      <c r="H51" t="s">
        <v>168</v>
      </c>
      <c r="I51" t="s">
        <v>38</v>
      </c>
    </row>
    <row r="52" spans="1:9" x14ac:dyDescent="0.2">
      <c r="A52" t="s">
        <v>42</v>
      </c>
      <c r="C52" s="20" t="s">
        <v>64</v>
      </c>
      <c r="D52" t="s">
        <v>182</v>
      </c>
      <c r="E52" t="s">
        <v>101</v>
      </c>
      <c r="F52" t="s">
        <v>38</v>
      </c>
    </row>
    <row r="53" spans="1:9" x14ac:dyDescent="0.2">
      <c r="A53" t="s">
        <v>26</v>
      </c>
      <c r="C53" t="s">
        <v>79</v>
      </c>
      <c r="D53" t="s">
        <v>169</v>
      </c>
      <c r="E53" t="s">
        <v>38</v>
      </c>
    </row>
    <row r="54" spans="1:9" x14ac:dyDescent="0.2">
      <c r="A54" t="s">
        <v>27</v>
      </c>
      <c r="C54" t="s">
        <v>58</v>
      </c>
      <c r="D54" t="s">
        <v>169</v>
      </c>
      <c r="E54" t="s">
        <v>170</v>
      </c>
      <c r="F54" t="s">
        <v>171</v>
      </c>
      <c r="G54" t="s">
        <v>39</v>
      </c>
      <c r="H54" t="s">
        <v>38</v>
      </c>
    </row>
    <row r="55" spans="1:9" x14ac:dyDescent="0.2">
      <c r="A55" t="s">
        <v>28</v>
      </c>
      <c r="C55" t="s">
        <v>81</v>
      </c>
      <c r="D55" t="s">
        <v>172</v>
      </c>
      <c r="E55" t="s">
        <v>38</v>
      </c>
    </row>
    <row r="56" spans="1:9" x14ac:dyDescent="0.2">
      <c r="A56" t="s">
        <v>29</v>
      </c>
      <c r="C56" t="s">
        <v>82</v>
      </c>
      <c r="D56" t="s">
        <v>169</v>
      </c>
      <c r="E56" t="s">
        <v>137</v>
      </c>
      <c r="F56" t="s">
        <v>38</v>
      </c>
    </row>
    <row r="57" spans="1:9" x14ac:dyDescent="0.2">
      <c r="A57" t="s">
        <v>30</v>
      </c>
      <c r="C57" t="s">
        <v>83</v>
      </c>
      <c r="D57" t="s">
        <v>169</v>
      </c>
      <c r="E57" t="s">
        <v>173</v>
      </c>
      <c r="F57" t="s">
        <v>38</v>
      </c>
    </row>
    <row r="58" spans="1:9" x14ac:dyDescent="0.2">
      <c r="A58" t="s">
        <v>31</v>
      </c>
      <c r="C58" t="s">
        <v>84</v>
      </c>
      <c r="D58" t="s">
        <v>169</v>
      </c>
      <c r="E58" t="s">
        <v>174</v>
      </c>
      <c r="F58" t="s">
        <v>175</v>
      </c>
      <c r="G58" t="s">
        <v>176</v>
      </c>
      <c r="H58" t="s">
        <v>38</v>
      </c>
    </row>
    <row r="59" spans="1:9" s="18" customFormat="1" x14ac:dyDescent="0.2">
      <c r="B59" s="18" t="s">
        <v>46</v>
      </c>
      <c r="C59" s="18" t="s">
        <v>47</v>
      </c>
    </row>
    <row r="60" spans="1:9" x14ac:dyDescent="0.2">
      <c r="C60" s="19" t="s">
        <v>48</v>
      </c>
    </row>
    <row r="61" spans="1:9" s="18" customFormat="1" x14ac:dyDescent="0.2">
      <c r="A61" s="18" t="s">
        <v>107</v>
      </c>
      <c r="B61" s="18" t="s">
        <v>8</v>
      </c>
      <c r="C61" s="18">
        <v>6.48</v>
      </c>
    </row>
    <row r="62" spans="1:9" x14ac:dyDescent="0.2">
      <c r="A62" t="s">
        <v>109</v>
      </c>
      <c r="B62" t="s">
        <v>8</v>
      </c>
      <c r="C62">
        <v>6.48</v>
      </c>
    </row>
    <row r="63" spans="1:9" x14ac:dyDescent="0.2">
      <c r="A63" t="s">
        <v>110</v>
      </c>
      <c r="B63" t="s">
        <v>8</v>
      </c>
      <c r="C63">
        <v>6.48</v>
      </c>
    </row>
    <row r="64" spans="1:9" x14ac:dyDescent="0.2">
      <c r="A64" t="s">
        <v>111</v>
      </c>
      <c r="B64" t="s">
        <v>8</v>
      </c>
      <c r="C64">
        <v>6.84</v>
      </c>
    </row>
    <row r="65" spans="1:3" x14ac:dyDescent="0.2">
      <c r="A65" t="s">
        <v>112</v>
      </c>
      <c r="B65" t="s">
        <v>8</v>
      </c>
      <c r="C65">
        <v>6.84</v>
      </c>
    </row>
    <row r="66" spans="1:3" x14ac:dyDescent="0.2">
      <c r="A66" t="s">
        <v>113</v>
      </c>
      <c r="B66" t="s">
        <v>8</v>
      </c>
      <c r="C66">
        <v>6.84</v>
      </c>
    </row>
    <row r="67" spans="1:3" x14ac:dyDescent="0.2">
      <c r="A67" t="s">
        <v>191</v>
      </c>
      <c r="B67" t="s">
        <v>9</v>
      </c>
      <c r="C67">
        <v>8.9</v>
      </c>
    </row>
    <row r="68" spans="1:3" x14ac:dyDescent="0.2">
      <c r="A68" t="s">
        <v>192</v>
      </c>
      <c r="B68" t="s">
        <v>9</v>
      </c>
      <c r="C68">
        <v>13.43</v>
      </c>
    </row>
    <row r="69" spans="1:3" x14ac:dyDescent="0.2">
      <c r="A69" t="s">
        <v>114</v>
      </c>
      <c r="B69" t="s">
        <v>9</v>
      </c>
      <c r="C69">
        <v>8.9</v>
      </c>
    </row>
    <row r="70" spans="1:3" x14ac:dyDescent="0.2">
      <c r="A70" t="s">
        <v>115</v>
      </c>
      <c r="B70" t="s">
        <v>9</v>
      </c>
      <c r="C70">
        <v>13.43</v>
      </c>
    </row>
    <row r="71" spans="1:3" x14ac:dyDescent="0.2">
      <c r="A71" t="s">
        <v>116</v>
      </c>
      <c r="B71" t="s">
        <v>9</v>
      </c>
      <c r="C71">
        <v>6.48</v>
      </c>
    </row>
    <row r="72" spans="1:3" x14ac:dyDescent="0.2">
      <c r="A72" t="s">
        <v>117</v>
      </c>
      <c r="B72" t="s">
        <v>9</v>
      </c>
      <c r="C72">
        <v>8.57</v>
      </c>
    </row>
    <row r="73" spans="1:3" x14ac:dyDescent="0.2">
      <c r="A73" t="s">
        <v>118</v>
      </c>
      <c r="B73" t="s">
        <v>9</v>
      </c>
      <c r="C73">
        <v>13.43</v>
      </c>
    </row>
    <row r="74" spans="1:3" x14ac:dyDescent="0.2">
      <c r="A74" t="s">
        <v>119</v>
      </c>
      <c r="B74" s="20" t="s">
        <v>11</v>
      </c>
      <c r="C74">
        <v>6.69</v>
      </c>
    </row>
    <row r="75" spans="1:3" x14ac:dyDescent="0.2">
      <c r="A75" t="s">
        <v>120</v>
      </c>
      <c r="B75" s="20" t="s">
        <v>11</v>
      </c>
      <c r="C75">
        <v>3.65</v>
      </c>
    </row>
    <row r="76" spans="1:3" x14ac:dyDescent="0.2">
      <c r="A76" t="s">
        <v>88</v>
      </c>
      <c r="B76" s="20" t="s">
        <v>15</v>
      </c>
    </row>
    <row r="77" spans="1:3" x14ac:dyDescent="0.2">
      <c r="A77" t="s">
        <v>90</v>
      </c>
      <c r="B77" s="19" t="s">
        <v>43</v>
      </c>
    </row>
    <row r="78" spans="1:3" x14ac:dyDescent="0.2">
      <c r="A78" t="s">
        <v>121</v>
      </c>
      <c r="B78" s="20"/>
    </row>
    <row r="79" spans="1:3" x14ac:dyDescent="0.2">
      <c r="A79" t="s">
        <v>89</v>
      </c>
      <c r="B79" s="20" t="s">
        <v>15</v>
      </c>
    </row>
    <row r="80" spans="1:3" x14ac:dyDescent="0.2">
      <c r="A80" t="s">
        <v>122</v>
      </c>
      <c r="B80" s="19" t="s">
        <v>99</v>
      </c>
    </row>
    <row r="81" spans="1:3" x14ac:dyDescent="0.2">
      <c r="A81" t="s">
        <v>123</v>
      </c>
      <c r="B81" s="19" t="s">
        <v>99</v>
      </c>
    </row>
    <row r="82" spans="1:3" x14ac:dyDescent="0.2">
      <c r="A82" t="s">
        <v>124</v>
      </c>
      <c r="B82" s="19" t="s">
        <v>99</v>
      </c>
    </row>
    <row r="83" spans="1:3" x14ac:dyDescent="0.2">
      <c r="A83" t="s">
        <v>125</v>
      </c>
      <c r="B83" s="19" t="s">
        <v>99</v>
      </c>
    </row>
    <row r="84" spans="1:3" x14ac:dyDescent="0.2">
      <c r="A84" t="s">
        <v>126</v>
      </c>
      <c r="B84" s="20" t="s">
        <v>62</v>
      </c>
      <c r="C84">
        <v>12.34</v>
      </c>
    </row>
    <row r="85" spans="1:3" x14ac:dyDescent="0.2">
      <c r="A85" t="s">
        <v>127</v>
      </c>
      <c r="B85" s="20" t="s">
        <v>62</v>
      </c>
      <c r="C85">
        <v>15.05</v>
      </c>
    </row>
    <row r="86" spans="1:3" x14ac:dyDescent="0.2">
      <c r="A86" t="s">
        <v>128</v>
      </c>
      <c r="B86" s="20" t="s">
        <v>62</v>
      </c>
      <c r="C86">
        <v>12.34</v>
      </c>
    </row>
    <row r="87" spans="1:3" x14ac:dyDescent="0.2">
      <c r="A87" t="s">
        <v>108</v>
      </c>
      <c r="B87" s="20" t="s">
        <v>62</v>
      </c>
      <c r="C87">
        <v>12.34</v>
      </c>
    </row>
    <row r="88" spans="1:3" x14ac:dyDescent="0.2">
      <c r="A88" t="s">
        <v>129</v>
      </c>
      <c r="B88" s="20" t="s">
        <v>62</v>
      </c>
      <c r="C88">
        <v>15.05</v>
      </c>
    </row>
    <row r="89" spans="1:3" s="18" customFormat="1" x14ac:dyDescent="0.2">
      <c r="A89" s="18" t="s">
        <v>141</v>
      </c>
      <c r="B89" s="88">
        <v>1240000</v>
      </c>
      <c r="C89" s="71" t="s">
        <v>157</v>
      </c>
    </row>
    <row r="90" spans="1:3" x14ac:dyDescent="0.2">
      <c r="A90" t="s">
        <v>142</v>
      </c>
      <c r="B90" s="89">
        <v>650000</v>
      </c>
    </row>
    <row r="91" spans="1:3" x14ac:dyDescent="0.2">
      <c r="A91" t="s">
        <v>143</v>
      </c>
      <c r="B91" s="89">
        <v>180000</v>
      </c>
    </row>
    <row r="92" spans="1:3" x14ac:dyDescent="0.2">
      <c r="A92" t="s">
        <v>144</v>
      </c>
      <c r="B92" s="89">
        <v>173000</v>
      </c>
    </row>
    <row r="93" spans="1:3" x14ac:dyDescent="0.2">
      <c r="A93" t="s">
        <v>145</v>
      </c>
      <c r="B93" s="89">
        <v>70000</v>
      </c>
    </row>
    <row r="94" spans="1:3" x14ac:dyDescent="0.2">
      <c r="A94" t="s">
        <v>153</v>
      </c>
      <c r="B94" s="89">
        <v>215000</v>
      </c>
    </row>
    <row r="95" spans="1:3" x14ac:dyDescent="0.2">
      <c r="A95" t="s">
        <v>146</v>
      </c>
      <c r="B95" s="89">
        <v>71000</v>
      </c>
    </row>
    <row r="96" spans="1:3" x14ac:dyDescent="0.2">
      <c r="A96" t="s">
        <v>154</v>
      </c>
      <c r="B96" s="89">
        <v>23000</v>
      </c>
    </row>
    <row r="97" spans="1:2" x14ac:dyDescent="0.2">
      <c r="A97" t="s">
        <v>147</v>
      </c>
      <c r="B97" s="89">
        <v>70000</v>
      </c>
    </row>
    <row r="98" spans="1:2" x14ac:dyDescent="0.2">
      <c r="A98" t="s">
        <v>149</v>
      </c>
      <c r="B98" s="89">
        <v>210000</v>
      </c>
    </row>
    <row r="99" spans="1:2" x14ac:dyDescent="0.2">
      <c r="A99" t="s">
        <v>148</v>
      </c>
      <c r="B99" s="89">
        <v>250000</v>
      </c>
    </row>
    <row r="100" spans="1:2" x14ac:dyDescent="0.2">
      <c r="A100" t="s">
        <v>150</v>
      </c>
      <c r="B100" s="89">
        <v>480000</v>
      </c>
    </row>
    <row r="101" spans="1:2" x14ac:dyDescent="0.2">
      <c r="A101" t="s">
        <v>151</v>
      </c>
      <c r="B101" s="89">
        <v>23000</v>
      </c>
    </row>
    <row r="102" spans="1:2" x14ac:dyDescent="0.2">
      <c r="A102" t="s">
        <v>152</v>
      </c>
      <c r="B102" s="89">
        <v>600000</v>
      </c>
    </row>
    <row r="103" spans="1:2" s="18" customFormat="1" x14ac:dyDescent="0.2"/>
  </sheetData>
  <phoneticPr fontId="2"/>
  <pageMargins left="0.7" right="0.7" top="0.75" bottom="0.75" header="0.3" footer="0.3"/>
  <pageSetup paperSize="9" scale="3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2022-10-28T07:27:03Z</dcterms:modified>
</cp:coreProperties>
</file>